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5480" windowHeight="11640" tabRatio="794"/>
  </bookViews>
  <sheets>
    <sheet name="7月阿米巴 " sheetId="111" r:id="rId1"/>
    <sheet name="6月阿米巴" sheetId="110" r:id="rId2"/>
    <sheet name="5月阿米巴" sheetId="109" r:id="rId3"/>
    <sheet name="4月阿米巴" sheetId="108" r:id="rId4"/>
    <sheet name="3月阿米巴" sheetId="107" r:id="rId5"/>
    <sheet name="2月阿米巴" sheetId="103" r:id="rId6"/>
    <sheet name="1月阿米巴" sheetId="100" r:id="rId7"/>
    <sheet name="人事资料" sheetId="102" r:id="rId8"/>
    <sheet name="课表" sheetId="46" r:id="rId9"/>
    <sheet name="考勤明细" sheetId="42" r:id="rId10"/>
    <sheet name="社保明细" sheetId="112" r:id="rId11"/>
    <sheet name="升期结算" sheetId="76" state="hidden" r:id="rId12"/>
    <sheet name="基础资料" sheetId="34"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Fill" localSheetId="6" hidden="1">[1]eqpmad2!#REF!</definedName>
    <definedName name="_Fill" localSheetId="5" hidden="1">[1]eqpmad2!#REF!</definedName>
    <definedName name="_Fill" localSheetId="4" hidden="1">[1]eqpmad2!#REF!</definedName>
    <definedName name="_Fill" localSheetId="3" hidden="1">[1]eqpmad2!#REF!</definedName>
    <definedName name="_Fill" localSheetId="2" hidden="1">[1]eqpmad2!#REF!</definedName>
    <definedName name="_Fill" localSheetId="1" hidden="1">[1]eqpmad2!#REF!</definedName>
    <definedName name="_Fill" localSheetId="0" hidden="1">[1]eqpmad2!#REF!</definedName>
    <definedName name="_Fill" localSheetId="12" hidden="1">[1]eqpmad2!#REF!</definedName>
    <definedName name="_Fill" localSheetId="7" hidden="1">[1]eqpmad2!#REF!</definedName>
    <definedName name="_Fill" hidden="1">[1]eqpmad2!#REF!</definedName>
    <definedName name="HWSheet">1</definedName>
    <definedName name="Module.Prix_SMC" localSheetId="6">'1月阿米巴'!Module.Prix_SMC</definedName>
    <definedName name="Module.Prix_SMC" localSheetId="5">'2月阿米巴'!Module.Prix_SMC</definedName>
    <definedName name="Module.Prix_SMC" localSheetId="4">'3月阿米巴'!Module.Prix_SMC</definedName>
    <definedName name="Module.Prix_SMC" localSheetId="3">'4月阿米巴'!Module.Prix_SMC</definedName>
    <definedName name="Module.Prix_SMC" localSheetId="2">'5月阿米巴'!Module.Prix_SMC</definedName>
    <definedName name="Module.Prix_SMC" localSheetId="1">'6月阿米巴'!Module.Prix_SMC</definedName>
    <definedName name="Module.Prix_SMC" localSheetId="0">'7月阿米巴 '!Module.Prix_SMC</definedName>
    <definedName name="Module.Prix_SMC" localSheetId="7">#N/A</definedName>
    <definedName name="Module.Prix_SMC">'1月阿米巴'!Module.Prix_SMC</definedName>
    <definedName name="POS机银行" localSheetId="6">OFFSET([2]基础信息!$A$1,MATCH([2]本月!$B1,分校,0),1,,COUNTA(OFFSET([2]基础信息!$B$1:$H$1,MATCH([2]本月!$B1,分校,0),)))</definedName>
    <definedName name="POS机银行" localSheetId="5">OFFSET([2]基础信息!$A$1,MATCH([2]本月!$B1,[0]!分校,0),1,,COUNTA(OFFSET([2]基础信息!$B$1:$H$1,MATCH([2]本月!$B1,[0]!分校,0),)))</definedName>
    <definedName name="POS机银行" localSheetId="4">OFFSET([2]基础信息!$A$1,MATCH([2]本月!$B1,[0]!分校,0),1,,COUNTA(OFFSET([2]基础信息!$B$1:$H$1,MATCH([2]本月!$B1,[0]!分校,0),)))</definedName>
    <definedName name="POS机银行" localSheetId="3">OFFSET([2]基础信息!$A$1,MATCH([2]本月!$B1,[0]!分校,0),1,,COUNTA(OFFSET([2]基础信息!$B$1:$H$1,MATCH([2]本月!$B1,[0]!分校,0),)))</definedName>
    <definedName name="POS机银行" localSheetId="2">OFFSET([2]基础信息!$A$1,MATCH([2]本月!$B1,[0]!分校,0),1,,COUNTA(OFFSET([2]基础信息!$B$1:$H$1,MATCH([2]本月!$B1,[0]!分校,0),)))</definedName>
    <definedName name="POS机银行" localSheetId="1">OFFSET([2]基础信息!$A$1,MATCH([2]本月!$B1,[0]!分校,0),1,,COUNTA(OFFSET([2]基础信息!$B$1:$H$1,MATCH([2]本月!$B1,[0]!分校,0),)))</definedName>
    <definedName name="POS机银行" localSheetId="0">OFFSET([2]基础信息!$A$1,MATCH([2]本月!$B1,[0]!分校,0),1,,COUNTA(OFFSET([2]基础信息!$B$1:$H$1,MATCH([2]本月!$B1,[0]!分校,0),)))</definedName>
    <definedName name="POS机银行" localSheetId="7">OFFSET([2]基础信息!$A$1,MATCH([2]本月!$B1,分校,0),1,,COUNTA(OFFSET([2]基础信息!$B$1:$H$1,MATCH([2]本月!$B1,分校,0),)))</definedName>
    <definedName name="POS机银行">OFFSET([2]基础信息!$A$1,MATCH([2]本月!$B1,分校,0),1,,COUNTA(OFFSET([2]基础信息!$B$1:$H$1,MATCH([2]本月!$B1,分校,0),)))</definedName>
    <definedName name="部门">[3]基础信息!$E$1:$E$10</definedName>
    <definedName name="对象">[2]基础信息!$K$2:$K$27</definedName>
    <definedName name="二级部门">基础资料!$C$18:$I$18</definedName>
    <definedName name="分校">[3]基础信息!$D$2:$D$14</definedName>
    <definedName name="分校名称" localSheetId="6">[4]基础资料!$C$2:$P$2</definedName>
    <definedName name="分校名称" localSheetId="5">[4]基础资料!$C$2:$P$2</definedName>
    <definedName name="分校名称" localSheetId="4">[4]基础资料!$C$2:$P$2</definedName>
    <definedName name="分校名称" localSheetId="3">[4]基础资料!$C$2:$P$2</definedName>
    <definedName name="分校名称" localSheetId="2">[4]基础资料!$C$2:$P$2</definedName>
    <definedName name="分校名称" localSheetId="1">[4]基础资料!$C$2:$P$2</definedName>
    <definedName name="分校名称" localSheetId="0">[4]基础资料!$C$2:$P$2</definedName>
    <definedName name="分校名称" localSheetId="7">[5]基础资料!$C$2:$P$2</definedName>
    <definedName name="分校名称">基础资料!$C$2:$P$2</definedName>
    <definedName name="岗位">基础资料!$D$5:$L$16</definedName>
    <definedName name="岗位级别">基础资料!$C$20:$V$20</definedName>
    <definedName name="岗位类型">基础资料!$B$22:$B$23</definedName>
    <definedName name="工作地点">[3]基础信息!$G$2:$G$6</definedName>
    <definedName name="工作地方" localSheetId="6">[6]基础信息!$G$2:$G$6</definedName>
    <definedName name="工作地方" localSheetId="5">[6]基础信息!$G$2:$G$6</definedName>
    <definedName name="工作地方" localSheetId="4">[6]基础信息!$G$2:$G$6</definedName>
    <definedName name="工作地方" localSheetId="3">[6]基础信息!$G$2:$G$6</definedName>
    <definedName name="工作地方" localSheetId="2">[6]基础信息!$G$2:$G$6</definedName>
    <definedName name="工作地方" localSheetId="1">[6]基础信息!$G$2:$G$6</definedName>
    <definedName name="工作地方" localSheetId="0">[6]基础信息!$G$2:$G$6</definedName>
    <definedName name="工作地方">[7]基础信息!$G$2:$G$6</definedName>
    <definedName name="公司名称">[8]基础信息!$A$2:$A$13</definedName>
    <definedName name="广东树童顾问有限公司">[9]基础信息!$A$2:$A$13</definedName>
    <definedName name="教师课时费级别">基础资料!$B$27:$B$37</definedName>
    <definedName name="课前后">[10]基础信息!$G$2:$G$3</definedName>
    <definedName name="年级">[2]基础信息!$A$77:$A$79</definedName>
    <definedName name="培训师级别">基础资料!$C$19:$F$19</definedName>
    <definedName name="区域">[2]基础信息!$A$73:$A$75</definedName>
    <definedName name="上课时段">[2]基础信息!$L$2:$L$51</definedName>
    <definedName name="上课小时">[2]基础信息!$M$2:$M$7</definedName>
    <definedName name="是否">[3]基础信息!$B$2:$B$3</definedName>
    <definedName name="收款方式">[2]基础信息!$A$23:$A$25</definedName>
    <definedName name="所在年级">[11]基础信息!$A$92:$A$142</definedName>
    <definedName name="性别">基础资料!$C$4:$D$4</definedName>
    <definedName name="学生类型">[2]基础信息!$A$93:$A$94</definedName>
    <definedName name="业绩部门">[2]基础信息!$A$163:$A$164</definedName>
    <definedName name="一级部门" localSheetId="6">[4]基础资料!$C$3:$L$3</definedName>
    <definedName name="一级部门" localSheetId="5">[4]基础资料!$C$3:$L$3</definedName>
    <definedName name="一级部门" localSheetId="4">[4]基础资料!$C$3:$L$3</definedName>
    <definedName name="一级部门" localSheetId="3">[4]基础资料!$C$3:$L$3</definedName>
    <definedName name="一级部门" localSheetId="2">[4]基础资料!$C$3:$L$3</definedName>
    <definedName name="一级部门" localSheetId="1">[4]基础资料!$C$3:$L$3</definedName>
    <definedName name="一级部门" localSheetId="0">[4]基础资料!$C$3:$L$3</definedName>
    <definedName name="一级部门" localSheetId="7">[5]基础资料!$C$3:$L$3</definedName>
    <definedName name="一级部门">基础资料!$C$3:$L$3</definedName>
    <definedName name="优惠类型">[2]基础信息!$P$2:$P$13</definedName>
    <definedName name="月份">基础资料!$C$1:$N$1</definedName>
    <definedName name="在职状态">基础资料!$C$22:$C$24</definedName>
    <definedName name="赠送类型">[2]基础信息!$A$166:$A$175</definedName>
    <definedName name="招生来源">[2]基础信息!$O$2:$O$24</definedName>
    <definedName name="职位" localSheetId="6">[4]基础资料!$M$28:$M$75</definedName>
    <definedName name="职位" localSheetId="5">[4]基础资料!$M$28:$M$75</definedName>
    <definedName name="职位" localSheetId="4">[4]基础资料!$M$28:$M$75</definedName>
    <definedName name="职位" localSheetId="3">[4]基础资料!$M$28:$M$75</definedName>
    <definedName name="职位" localSheetId="2">[4]基础资料!$M$28:$M$75</definedName>
    <definedName name="职位" localSheetId="1">[4]基础资料!$M$28:$M$75</definedName>
    <definedName name="职位" localSheetId="0">[4]基础资料!$M$28:$M$75</definedName>
    <definedName name="职位" localSheetId="7">[5]基础资料!$M$28:$M$75</definedName>
    <definedName name="职位">基础资料!$M$28:$M$75</definedName>
    <definedName name="周次">[2]基础信息!$N$2:$N$26</definedName>
  </definedNames>
  <calcPr calcId="125725"/>
</workbook>
</file>

<file path=xl/calcChain.xml><?xml version="1.0" encoding="utf-8"?>
<calcChain xmlns="http://schemas.openxmlformats.org/spreadsheetml/2006/main">
  <c r="AZ10" i="111"/>
  <c r="BA35"/>
  <c r="AZ35"/>
  <c r="AY35"/>
  <c r="BL34"/>
  <c r="BH34"/>
  <c r="BE34"/>
  <c r="BD34"/>
  <c r="BC34"/>
  <c r="BB34"/>
  <c r="AZ34"/>
  <c r="AX34"/>
  <c r="AW34"/>
  <c r="AV34"/>
  <c r="AU34"/>
  <c r="AT34"/>
  <c r="AR34"/>
  <c r="AQ34"/>
  <c r="AP34"/>
  <c r="AN34"/>
  <c r="AM34"/>
  <c r="AK34"/>
  <c r="AJ34"/>
  <c r="AH34"/>
  <c r="AG34"/>
  <c r="AF34"/>
  <c r="AE34"/>
  <c r="AD34"/>
  <c r="AC34"/>
  <c r="AB34"/>
  <c r="AA34"/>
  <c r="Z34"/>
  <c r="X34"/>
  <c r="U34"/>
  <c r="T34"/>
  <c r="S34"/>
  <c r="R34"/>
  <c r="Q34"/>
  <c r="BF33"/>
  <c r="BA33"/>
  <c r="V33"/>
  <c r="AI33" s="1"/>
  <c r="BG33" s="1"/>
  <c r="L33"/>
  <c r="K33"/>
  <c r="D33"/>
  <c r="C33"/>
  <c r="B33"/>
  <c r="BF32"/>
  <c r="BA32"/>
  <c r="V32"/>
  <c r="AI32" s="1"/>
  <c r="L32"/>
  <c r="K32"/>
  <c r="D32"/>
  <c r="C32"/>
  <c r="B32"/>
  <c r="BF31"/>
  <c r="BA31"/>
  <c r="V31"/>
  <c r="AI31" s="1"/>
  <c r="BG31" s="1"/>
  <c r="L31"/>
  <c r="K31"/>
  <c r="D31"/>
  <c r="C31"/>
  <c r="B31"/>
  <c r="BF30"/>
  <c r="BA30"/>
  <c r="V30"/>
  <c r="AI30" s="1"/>
  <c r="BG30" s="1"/>
  <c r="L30"/>
  <c r="K30"/>
  <c r="D30"/>
  <c r="C30"/>
  <c r="B30"/>
  <c r="BF29"/>
  <c r="BA29"/>
  <c r="V29"/>
  <c r="AI29" s="1"/>
  <c r="BG29" s="1"/>
  <c r="L29"/>
  <c r="K29"/>
  <c r="D29"/>
  <c r="C29"/>
  <c r="B29"/>
  <c r="BF28"/>
  <c r="BA28"/>
  <c r="V28"/>
  <c r="AI28" s="1"/>
  <c r="BG28" s="1"/>
  <c r="L28"/>
  <c r="K28"/>
  <c r="D28"/>
  <c r="C28"/>
  <c r="B28"/>
  <c r="BF27"/>
  <c r="BA27"/>
  <c r="V27"/>
  <c r="AI27" s="1"/>
  <c r="BG27" s="1"/>
  <c r="L27"/>
  <c r="K27"/>
  <c r="D27"/>
  <c r="C27"/>
  <c r="B27"/>
  <c r="BF26"/>
  <c r="BA26"/>
  <c r="V26"/>
  <c r="AI26" s="1"/>
  <c r="BG26" s="1"/>
  <c r="L26"/>
  <c r="K26"/>
  <c r="D26"/>
  <c r="C26"/>
  <c r="B26"/>
  <c r="BF25"/>
  <c r="BA25"/>
  <c r="V25"/>
  <c r="AI25" s="1"/>
  <c r="BG25" s="1"/>
  <c r="L25"/>
  <c r="K25"/>
  <c r="D25"/>
  <c r="C25"/>
  <c r="B25"/>
  <c r="BF24"/>
  <c r="BA24"/>
  <c r="V24"/>
  <c r="AI24" s="1"/>
  <c r="BG24" s="1"/>
  <c r="L24"/>
  <c r="K24"/>
  <c r="D24"/>
  <c r="C24"/>
  <c r="B24"/>
  <c r="BF23"/>
  <c r="BA23"/>
  <c r="V23"/>
  <c r="AI23" s="1"/>
  <c r="BG23" s="1"/>
  <c r="L23"/>
  <c r="K23"/>
  <c r="D23"/>
  <c r="C23"/>
  <c r="B23"/>
  <c r="BF22"/>
  <c r="BA22"/>
  <c r="V22"/>
  <c r="AI22" s="1"/>
  <c r="BG22" s="1"/>
  <c r="L22"/>
  <c r="K22"/>
  <c r="D22"/>
  <c r="C22"/>
  <c r="B22"/>
  <c r="BF21"/>
  <c r="BA21"/>
  <c r="V21"/>
  <c r="AI21" s="1"/>
  <c r="BG21" s="1"/>
  <c r="L21"/>
  <c r="K21"/>
  <c r="D21"/>
  <c r="C21"/>
  <c r="B21"/>
  <c r="BF20"/>
  <c r="BA20"/>
  <c r="V20"/>
  <c r="AI20" s="1"/>
  <c r="BG20" s="1"/>
  <c r="L20"/>
  <c r="K20"/>
  <c r="D20"/>
  <c r="C20"/>
  <c r="B20"/>
  <c r="BF19"/>
  <c r="BA19"/>
  <c r="V19"/>
  <c r="AI19" s="1"/>
  <c r="BG19" s="1"/>
  <c r="L19"/>
  <c r="K19"/>
  <c r="D19"/>
  <c r="C19"/>
  <c r="B19"/>
  <c r="BF18"/>
  <c r="BA18"/>
  <c r="V18"/>
  <c r="AI18" s="1"/>
  <c r="BG18" s="1"/>
  <c r="L18"/>
  <c r="K18"/>
  <c r="D18"/>
  <c r="C18"/>
  <c r="B18"/>
  <c r="BF17"/>
  <c r="BA17"/>
  <c r="V17"/>
  <c r="AI17" s="1"/>
  <c r="L17"/>
  <c r="K17"/>
  <c r="D17"/>
  <c r="C17"/>
  <c r="B17"/>
  <c r="BF16"/>
  <c r="BA16"/>
  <c r="V16"/>
  <c r="AI16" s="1"/>
  <c r="BG16" s="1"/>
  <c r="L16"/>
  <c r="K16"/>
  <c r="D16"/>
  <c r="C16"/>
  <c r="B16"/>
  <c r="BF15"/>
  <c r="BA15"/>
  <c r="V15"/>
  <c r="AI15" s="1"/>
  <c r="L15"/>
  <c r="K15"/>
  <c r="D15"/>
  <c r="C15"/>
  <c r="B15"/>
  <c r="BF14"/>
  <c r="BA14"/>
  <c r="V14"/>
  <c r="AI14" s="1"/>
  <c r="BG14" s="1"/>
  <c r="L14"/>
  <c r="K14"/>
  <c r="D14"/>
  <c r="C14"/>
  <c r="B14"/>
  <c r="BF13"/>
  <c r="BA13"/>
  <c r="AI13"/>
  <c r="BG13" s="1"/>
  <c r="V13"/>
  <c r="L13"/>
  <c r="K13"/>
  <c r="D13"/>
  <c r="C13"/>
  <c r="B13"/>
  <c r="BF12"/>
  <c r="BA12"/>
  <c r="V12"/>
  <c r="AI12" s="1"/>
  <c r="L12"/>
  <c r="K12"/>
  <c r="D12"/>
  <c r="C12"/>
  <c r="B12"/>
  <c r="BF11"/>
  <c r="BA11"/>
  <c r="V11"/>
  <c r="AI11" s="1"/>
  <c r="L11"/>
  <c r="K11"/>
  <c r="D11"/>
  <c r="C11"/>
  <c r="B11"/>
  <c r="BF10"/>
  <c r="BA10"/>
  <c r="V10"/>
  <c r="AI10" s="1"/>
  <c r="L10"/>
  <c r="K10"/>
  <c r="D10"/>
  <c r="C10"/>
  <c r="B10"/>
  <c r="BF9"/>
  <c r="BA9"/>
  <c r="V9"/>
  <c r="AI9" s="1"/>
  <c r="L9"/>
  <c r="K9"/>
  <c r="D9"/>
  <c r="C9"/>
  <c r="B9"/>
  <c r="BF8"/>
  <c r="BA8"/>
  <c r="W8"/>
  <c r="W34" s="1"/>
  <c r="V8"/>
  <c r="L8"/>
  <c r="K8"/>
  <c r="D8"/>
  <c r="C8"/>
  <c r="B8"/>
  <c r="BI34"/>
  <c r="BF7"/>
  <c r="BF34" s="1"/>
  <c r="AO34"/>
  <c r="BA7"/>
  <c r="V7"/>
  <c r="L7"/>
  <c r="A1"/>
  <c r="W8" i="110"/>
  <c r="AL7"/>
  <c r="BI8"/>
  <c r="AO7"/>
  <c r="AY9"/>
  <c r="AY8"/>
  <c r="AY10"/>
  <c r="AY34"/>
  <c r="BA35"/>
  <c r="AZ35"/>
  <c r="AY35"/>
  <c r="BL34"/>
  <c r="BH34"/>
  <c r="BE34"/>
  <c r="BD34"/>
  <c r="BC34"/>
  <c r="BB34"/>
  <c r="AZ34"/>
  <c r="AX34"/>
  <c r="AW34"/>
  <c r="AV34"/>
  <c r="AU34"/>
  <c r="AT34"/>
  <c r="AR34"/>
  <c r="AQ34"/>
  <c r="AP34"/>
  <c r="AN34"/>
  <c r="AM34"/>
  <c r="AL34"/>
  <c r="AK34"/>
  <c r="AJ34"/>
  <c r="AH34"/>
  <c r="AG34"/>
  <c r="AF34"/>
  <c r="AE34"/>
  <c r="AD34"/>
  <c r="AC34"/>
  <c r="AB34"/>
  <c r="AA34"/>
  <c r="Z34"/>
  <c r="X34"/>
  <c r="W34"/>
  <c r="U34"/>
  <c r="T34"/>
  <c r="S34"/>
  <c r="R34"/>
  <c r="Q34"/>
  <c r="BF33"/>
  <c r="BA33"/>
  <c r="V33"/>
  <c r="AI33" s="1"/>
  <c r="BG33" s="1"/>
  <c r="L33"/>
  <c r="K33"/>
  <c r="D33"/>
  <c r="C33"/>
  <c r="B33"/>
  <c r="BF32"/>
  <c r="BA32"/>
  <c r="V32"/>
  <c r="AI32"/>
  <c r="BG32" s="1"/>
  <c r="L32"/>
  <c r="K32"/>
  <c r="D32"/>
  <c r="C32"/>
  <c r="B32"/>
  <c r="BF31"/>
  <c r="BA31"/>
  <c r="V31"/>
  <c r="AI31" s="1"/>
  <c r="BG31" s="1"/>
  <c r="L31"/>
  <c r="K31"/>
  <c r="D31"/>
  <c r="C31"/>
  <c r="B31"/>
  <c r="BF30"/>
  <c r="BA30"/>
  <c r="V30"/>
  <c r="AI30" s="1"/>
  <c r="BG30" s="1"/>
  <c r="BJ30" s="1"/>
  <c r="BK30" s="1"/>
  <c r="BM30" s="1"/>
  <c r="L30"/>
  <c r="K30"/>
  <c r="D30"/>
  <c r="C30"/>
  <c r="B30"/>
  <c r="BF29"/>
  <c r="BA29"/>
  <c r="V29"/>
  <c r="AI29" s="1"/>
  <c r="BG29" s="1"/>
  <c r="L29"/>
  <c r="K29"/>
  <c r="D29"/>
  <c r="C29"/>
  <c r="B29"/>
  <c r="BF28"/>
  <c r="BA28"/>
  <c r="V28"/>
  <c r="AI28" s="1"/>
  <c r="BG28" s="1"/>
  <c r="BJ28" s="1"/>
  <c r="BK28" s="1"/>
  <c r="BM28" s="1"/>
  <c r="L28"/>
  <c r="K28"/>
  <c r="D28"/>
  <c r="C28"/>
  <c r="B28"/>
  <c r="BF27"/>
  <c r="BA27"/>
  <c r="V27"/>
  <c r="AI27"/>
  <c r="BG27" s="1"/>
  <c r="L27"/>
  <c r="K27"/>
  <c r="D27"/>
  <c r="C27"/>
  <c r="B27"/>
  <c r="BF26"/>
  <c r="BA26"/>
  <c r="V26"/>
  <c r="AI26"/>
  <c r="BG26" s="1"/>
  <c r="BJ26" s="1"/>
  <c r="BK26" s="1"/>
  <c r="BM26" s="1"/>
  <c r="L26"/>
  <c r="K26"/>
  <c r="D26"/>
  <c r="C26"/>
  <c r="B26"/>
  <c r="BF25"/>
  <c r="BA25"/>
  <c r="V25"/>
  <c r="AI25"/>
  <c r="BG25" s="1"/>
  <c r="L25"/>
  <c r="K25"/>
  <c r="D25"/>
  <c r="C25"/>
  <c r="B25"/>
  <c r="BF24"/>
  <c r="BA24"/>
  <c r="V24"/>
  <c r="AI24"/>
  <c r="BG24" s="1"/>
  <c r="BJ24" s="1"/>
  <c r="BK24" s="1"/>
  <c r="BM24" s="1"/>
  <c r="L24"/>
  <c r="K24"/>
  <c r="D24"/>
  <c r="C24"/>
  <c r="B24"/>
  <c r="BF23"/>
  <c r="BA23"/>
  <c r="V23"/>
  <c r="AI23"/>
  <c r="BG23" s="1"/>
  <c r="L23"/>
  <c r="K23"/>
  <c r="D23"/>
  <c r="C23"/>
  <c r="B23"/>
  <c r="BF22"/>
  <c r="BA22"/>
  <c r="V22"/>
  <c r="AI22" s="1"/>
  <c r="BG22" s="1"/>
  <c r="BJ22" s="1"/>
  <c r="BK22" s="1"/>
  <c r="BM22" s="1"/>
  <c r="L22"/>
  <c r="K22"/>
  <c r="D22"/>
  <c r="C22"/>
  <c r="B22"/>
  <c r="BF21"/>
  <c r="BA21"/>
  <c r="V21"/>
  <c r="AI21" s="1"/>
  <c r="BG21" s="1"/>
  <c r="L21"/>
  <c r="K21"/>
  <c r="D21"/>
  <c r="C21"/>
  <c r="B21"/>
  <c r="BF20"/>
  <c r="BA20"/>
  <c r="V20"/>
  <c r="AI20" s="1"/>
  <c r="BG20" s="1"/>
  <c r="BJ20" s="1"/>
  <c r="BK20" s="1"/>
  <c r="BM20" s="1"/>
  <c r="L20"/>
  <c r="K20"/>
  <c r="D20"/>
  <c r="C20"/>
  <c r="B20"/>
  <c r="BF19"/>
  <c r="BA19"/>
  <c r="V19"/>
  <c r="AI19" s="1"/>
  <c r="BG19" s="1"/>
  <c r="L19"/>
  <c r="K19"/>
  <c r="D19"/>
  <c r="C19"/>
  <c r="B19"/>
  <c r="BF18"/>
  <c r="BA18"/>
  <c r="V18"/>
  <c r="AI18" s="1"/>
  <c r="BG18" s="1"/>
  <c r="BJ18" s="1"/>
  <c r="BK18" s="1"/>
  <c r="BM18" s="1"/>
  <c r="L18"/>
  <c r="K18"/>
  <c r="D18"/>
  <c r="C18"/>
  <c r="B18"/>
  <c r="BF17"/>
  <c r="BA17"/>
  <c r="V17"/>
  <c r="AI17"/>
  <c r="BG17" s="1"/>
  <c r="L17"/>
  <c r="K17"/>
  <c r="D17"/>
  <c r="C17"/>
  <c r="B17"/>
  <c r="BF16"/>
  <c r="BA16"/>
  <c r="V16"/>
  <c r="AI16"/>
  <c r="BG16" s="1"/>
  <c r="BJ16" s="1"/>
  <c r="BK16" s="1"/>
  <c r="L16"/>
  <c r="K16"/>
  <c r="D16"/>
  <c r="C16"/>
  <c r="B16"/>
  <c r="BF15"/>
  <c r="BA15"/>
  <c r="V15"/>
  <c r="AI15"/>
  <c r="BG15" s="1"/>
  <c r="L15"/>
  <c r="K15"/>
  <c r="D15"/>
  <c r="C15"/>
  <c r="B15"/>
  <c r="BF14"/>
  <c r="BA14"/>
  <c r="V14"/>
  <c r="AI14"/>
  <c r="BG14" s="1"/>
  <c r="BJ14" s="1"/>
  <c r="BK14" s="1"/>
  <c r="L14"/>
  <c r="K14"/>
  <c r="D14"/>
  <c r="C14"/>
  <c r="B14"/>
  <c r="BF13"/>
  <c r="BA13"/>
  <c r="V13"/>
  <c r="AI13"/>
  <c r="BG13" s="1"/>
  <c r="L13"/>
  <c r="K13"/>
  <c r="D13"/>
  <c r="C13"/>
  <c r="B13"/>
  <c r="BF12"/>
  <c r="BA12"/>
  <c r="V12"/>
  <c r="AI12"/>
  <c r="BG12" s="1"/>
  <c r="BJ12" s="1"/>
  <c r="BK12" s="1"/>
  <c r="L12"/>
  <c r="K12"/>
  <c r="D12"/>
  <c r="C12"/>
  <c r="B12"/>
  <c r="BF11"/>
  <c r="BA11"/>
  <c r="V11"/>
  <c r="AI11"/>
  <c r="L11"/>
  <c r="K11"/>
  <c r="D11"/>
  <c r="C11"/>
  <c r="B11"/>
  <c r="BI10"/>
  <c r="BF10"/>
  <c r="BA10"/>
  <c r="V10"/>
  <c r="AI10"/>
  <c r="L10"/>
  <c r="K10"/>
  <c r="D10"/>
  <c r="C10"/>
  <c r="B10"/>
  <c r="BI9"/>
  <c r="BF9"/>
  <c r="BA9"/>
  <c r="V9"/>
  <c r="AI9"/>
  <c r="L9"/>
  <c r="K9"/>
  <c r="D9"/>
  <c r="C9"/>
  <c r="B9"/>
  <c r="BF8"/>
  <c r="BA8"/>
  <c r="V8"/>
  <c r="AI8" s="1"/>
  <c r="AI7" s="1"/>
  <c r="L8"/>
  <c r="K8"/>
  <c r="D8"/>
  <c r="C8"/>
  <c r="B8"/>
  <c r="BI7"/>
  <c r="BI34"/>
  <c r="BF7"/>
  <c r="BA7"/>
  <c r="BA34" s="1"/>
  <c r="V7"/>
  <c r="L7"/>
  <c r="A1"/>
  <c r="AO7" i="109"/>
  <c r="BA7" s="1"/>
  <c r="BA34" s="1"/>
  <c r="AP7" i="102"/>
  <c r="BA35" i="109"/>
  <c r="AZ35"/>
  <c r="AY35"/>
  <c r="BL34"/>
  <c r="BH34"/>
  <c r="BE34"/>
  <c r="BD34"/>
  <c r="BC34"/>
  <c r="BB34"/>
  <c r="AZ34"/>
  <c r="AY34"/>
  <c r="AW34"/>
  <c r="AV34"/>
  <c r="AU34"/>
  <c r="AT34"/>
  <c r="AR34"/>
  <c r="AQ34"/>
  <c r="AP34"/>
  <c r="AN34"/>
  <c r="AM34"/>
  <c r="AL34"/>
  <c r="AK34"/>
  <c r="AJ34"/>
  <c r="AH34"/>
  <c r="AG34"/>
  <c r="AF34"/>
  <c r="AE34"/>
  <c r="AD34"/>
  <c r="AC34"/>
  <c r="AB34"/>
  <c r="AA34"/>
  <c r="Z34"/>
  <c r="X34"/>
  <c r="W34"/>
  <c r="U34"/>
  <c r="T34"/>
  <c r="R34"/>
  <c r="Q34"/>
  <c r="BF33"/>
  <c r="BA33"/>
  <c r="V33"/>
  <c r="AI33"/>
  <c r="L33"/>
  <c r="K33"/>
  <c r="D33"/>
  <c r="C33"/>
  <c r="B33"/>
  <c r="BF32"/>
  <c r="BA32"/>
  <c r="V32"/>
  <c r="AI32" s="1"/>
  <c r="BG32" s="1"/>
  <c r="BJ32" s="1"/>
  <c r="BK32" s="1"/>
  <c r="BM32" s="1"/>
  <c r="L32"/>
  <c r="K32"/>
  <c r="D32"/>
  <c r="C32"/>
  <c r="B32"/>
  <c r="BF31"/>
  <c r="BA31"/>
  <c r="V31"/>
  <c r="AI31"/>
  <c r="L31"/>
  <c r="K31"/>
  <c r="D31"/>
  <c r="C31"/>
  <c r="B31"/>
  <c r="BF30"/>
  <c r="BA30"/>
  <c r="V30"/>
  <c r="AI30" s="1"/>
  <c r="BG30" s="1"/>
  <c r="BJ30" s="1"/>
  <c r="BK30" s="1"/>
  <c r="BM30" s="1"/>
  <c r="L30"/>
  <c r="K30"/>
  <c r="D30"/>
  <c r="C30"/>
  <c r="B30"/>
  <c r="BF29"/>
  <c r="BA29"/>
  <c r="V29"/>
  <c r="AI29"/>
  <c r="L29"/>
  <c r="K29"/>
  <c r="D29"/>
  <c r="C29"/>
  <c r="B29"/>
  <c r="BF28"/>
  <c r="BA28"/>
  <c r="V28"/>
  <c r="AI28" s="1"/>
  <c r="BG28" s="1"/>
  <c r="BJ28" s="1"/>
  <c r="BK28" s="1"/>
  <c r="BM28" s="1"/>
  <c r="L28"/>
  <c r="K28"/>
  <c r="D28"/>
  <c r="C28"/>
  <c r="B28"/>
  <c r="BF27"/>
  <c r="BA27"/>
  <c r="V27"/>
  <c r="AI27"/>
  <c r="L27"/>
  <c r="K27"/>
  <c r="D27"/>
  <c r="C27"/>
  <c r="B27"/>
  <c r="BF26"/>
  <c r="BA26"/>
  <c r="V26"/>
  <c r="AI26" s="1"/>
  <c r="BG26" s="1"/>
  <c r="BJ26" s="1"/>
  <c r="BK26" s="1"/>
  <c r="BM26" s="1"/>
  <c r="L26"/>
  <c r="K26"/>
  <c r="D26"/>
  <c r="C26"/>
  <c r="B26"/>
  <c r="BF25"/>
  <c r="BA25"/>
  <c r="V25"/>
  <c r="AI25"/>
  <c r="L25"/>
  <c r="K25"/>
  <c r="D25"/>
  <c r="C25"/>
  <c r="B25"/>
  <c r="BF24"/>
  <c r="BA24"/>
  <c r="V24"/>
  <c r="AI24" s="1"/>
  <c r="BG24" s="1"/>
  <c r="BJ24" s="1"/>
  <c r="BK24" s="1"/>
  <c r="BM24" s="1"/>
  <c r="L24"/>
  <c r="K24"/>
  <c r="D24"/>
  <c r="C24"/>
  <c r="B24"/>
  <c r="BF23"/>
  <c r="BA23"/>
  <c r="V23"/>
  <c r="AI23"/>
  <c r="L23"/>
  <c r="K23"/>
  <c r="D23"/>
  <c r="C23"/>
  <c r="B23"/>
  <c r="BF22"/>
  <c r="BA22"/>
  <c r="V22"/>
  <c r="AI22" s="1"/>
  <c r="BG22" s="1"/>
  <c r="BJ22" s="1"/>
  <c r="BK22" s="1"/>
  <c r="BM22" s="1"/>
  <c r="L22"/>
  <c r="K22"/>
  <c r="D22"/>
  <c r="C22"/>
  <c r="B22"/>
  <c r="BF21"/>
  <c r="BA21"/>
  <c r="V21"/>
  <c r="AI21"/>
  <c r="L21"/>
  <c r="K21"/>
  <c r="D21"/>
  <c r="C21"/>
  <c r="B21"/>
  <c r="BF20"/>
  <c r="BA20"/>
  <c r="V20"/>
  <c r="AI20" s="1"/>
  <c r="BG20" s="1"/>
  <c r="BJ20" s="1"/>
  <c r="BK20" s="1"/>
  <c r="BM20" s="1"/>
  <c r="L20"/>
  <c r="K20"/>
  <c r="D20"/>
  <c r="C20"/>
  <c r="B20"/>
  <c r="BF19"/>
  <c r="BA19"/>
  <c r="V19"/>
  <c r="AI19"/>
  <c r="L19"/>
  <c r="K19"/>
  <c r="D19"/>
  <c r="C19"/>
  <c r="B19"/>
  <c r="BF18"/>
  <c r="BA18"/>
  <c r="V18"/>
  <c r="AI18" s="1"/>
  <c r="BG18" s="1"/>
  <c r="BJ18" s="1"/>
  <c r="BK18" s="1"/>
  <c r="BM18" s="1"/>
  <c r="L18"/>
  <c r="K18"/>
  <c r="D18"/>
  <c r="C18"/>
  <c r="B18"/>
  <c r="BF17"/>
  <c r="BA17"/>
  <c r="V17"/>
  <c r="AI17"/>
  <c r="L17"/>
  <c r="K17"/>
  <c r="D17"/>
  <c r="C17"/>
  <c r="B17"/>
  <c r="BF16"/>
  <c r="BA16"/>
  <c r="V16"/>
  <c r="AI16" s="1"/>
  <c r="BG16" s="1"/>
  <c r="BJ16" s="1"/>
  <c r="BK16" s="1"/>
  <c r="BM16" s="1"/>
  <c r="L16"/>
  <c r="K16"/>
  <c r="D16"/>
  <c r="C16"/>
  <c r="B16"/>
  <c r="BF15"/>
  <c r="BA15"/>
  <c r="V15"/>
  <c r="AI15"/>
  <c r="L15"/>
  <c r="K15"/>
  <c r="D15"/>
  <c r="C15"/>
  <c r="B15"/>
  <c r="BF14"/>
  <c r="BA14"/>
  <c r="V14"/>
  <c r="AI14" s="1"/>
  <c r="BG14" s="1"/>
  <c r="BJ14" s="1"/>
  <c r="BK14" s="1"/>
  <c r="BM14" s="1"/>
  <c r="L14"/>
  <c r="K14"/>
  <c r="D14"/>
  <c r="C14"/>
  <c r="B14"/>
  <c r="BF13"/>
  <c r="BA13"/>
  <c r="V13"/>
  <c r="AI13"/>
  <c r="L13"/>
  <c r="K13"/>
  <c r="D13"/>
  <c r="C13"/>
  <c r="B13"/>
  <c r="BF12"/>
  <c r="BA12"/>
  <c r="V12"/>
  <c r="AI12" s="1"/>
  <c r="BG12" s="1"/>
  <c r="BJ12" s="1"/>
  <c r="BK12" s="1"/>
  <c r="BM12" s="1"/>
  <c r="L12"/>
  <c r="K12"/>
  <c r="D12"/>
  <c r="C12"/>
  <c r="B12"/>
  <c r="BI11"/>
  <c r="BF11"/>
  <c r="BA11"/>
  <c r="V11"/>
  <c r="AI11" s="1"/>
  <c r="BG11" s="1"/>
  <c r="BJ11" s="1"/>
  <c r="BK11" s="1"/>
  <c r="BM11" s="1"/>
  <c r="L11"/>
  <c r="K11"/>
  <c r="D11"/>
  <c r="C11"/>
  <c r="B11"/>
  <c r="BI10"/>
  <c r="BF10"/>
  <c r="BA10"/>
  <c r="V10"/>
  <c r="AI10" s="1"/>
  <c r="BG10" s="1"/>
  <c r="BJ10" s="1"/>
  <c r="BK10" s="1"/>
  <c r="L10"/>
  <c r="K10"/>
  <c r="D10"/>
  <c r="C10"/>
  <c r="B10"/>
  <c r="BI9"/>
  <c r="BF9"/>
  <c r="BA9"/>
  <c r="AX34"/>
  <c r="V9"/>
  <c r="AI9"/>
  <c r="AI7" s="1"/>
  <c r="L9"/>
  <c r="K9"/>
  <c r="D9"/>
  <c r="C9"/>
  <c r="B9"/>
  <c r="BF8"/>
  <c r="BA8"/>
  <c r="V8"/>
  <c r="AI8"/>
  <c r="L8"/>
  <c r="K8"/>
  <c r="D8"/>
  <c r="C8"/>
  <c r="B8"/>
  <c r="BI7"/>
  <c r="BI34" s="1"/>
  <c r="BF7"/>
  <c r="V7"/>
  <c r="L7"/>
  <c r="K7"/>
  <c r="A1"/>
  <c r="BF34" i="110"/>
  <c r="BG10"/>
  <c r="BG11"/>
  <c r="BJ11"/>
  <c r="BK11" s="1"/>
  <c r="B28" i="34"/>
  <c r="B29"/>
  <c r="B30" s="1"/>
  <c r="B31" s="1"/>
  <c r="B32" s="1"/>
  <c r="B33" s="1"/>
  <c r="B34" s="1"/>
  <c r="B35" s="1"/>
  <c r="B36" s="1"/>
  <c r="B37" s="1"/>
  <c r="AP9" i="102"/>
  <c r="K9"/>
  <c r="AP8"/>
  <c r="K8"/>
  <c r="B32" i="100"/>
  <c r="AO7"/>
  <c r="BA7"/>
  <c r="BF7"/>
  <c r="BG7"/>
  <c r="BI7"/>
  <c r="BJ7"/>
  <c r="V8"/>
  <c r="AI8" s="1"/>
  <c r="BA8"/>
  <c r="BF8"/>
  <c r="BI8"/>
  <c r="V9"/>
  <c r="AI9" s="1"/>
  <c r="BA9"/>
  <c r="BF9"/>
  <c r="BI9"/>
  <c r="V10"/>
  <c r="AI10" s="1"/>
  <c r="BA10"/>
  <c r="BF10"/>
  <c r="BI10"/>
  <c r="B31"/>
  <c r="B30"/>
  <c r="B29"/>
  <c r="B28"/>
  <c r="B27"/>
  <c r="B20"/>
  <c r="B19"/>
  <c r="B18"/>
  <c r="B17"/>
  <c r="B16"/>
  <c r="B15"/>
  <c r="B14"/>
  <c r="B13"/>
  <c r="B12"/>
  <c r="B11"/>
  <c r="B10"/>
  <c r="B9"/>
  <c r="B8"/>
  <c r="BA35"/>
  <c r="AZ35"/>
  <c r="AY35"/>
  <c r="V11"/>
  <c r="AI11" s="1"/>
  <c r="BA11"/>
  <c r="BF11"/>
  <c r="BI11"/>
  <c r="V12"/>
  <c r="AI12" s="1"/>
  <c r="AZ12"/>
  <c r="BF12"/>
  <c r="BI12"/>
  <c r="V13"/>
  <c r="AI13" s="1"/>
  <c r="BA13"/>
  <c r="BF13"/>
  <c r="BG13"/>
  <c r="BI13"/>
  <c r="BJ13"/>
  <c r="V14"/>
  <c r="AI14"/>
  <c r="AX14"/>
  <c r="BA14"/>
  <c r="BF14"/>
  <c r="BG14"/>
  <c r="BJ14" s="1"/>
  <c r="V15"/>
  <c r="AI15" s="1"/>
  <c r="BG15" s="1"/>
  <c r="BJ15" s="1"/>
  <c r="BA15"/>
  <c r="BF15"/>
  <c r="V16"/>
  <c r="AI16" s="1"/>
  <c r="BA16"/>
  <c r="BF16"/>
  <c r="V17"/>
  <c r="AI17" s="1"/>
  <c r="BA17"/>
  <c r="BF17"/>
  <c r="BG17"/>
  <c r="BJ17" s="1"/>
  <c r="V18"/>
  <c r="AI18" s="1"/>
  <c r="BA18"/>
  <c r="BF18"/>
  <c r="V19"/>
  <c r="AI19" s="1"/>
  <c r="BG19" s="1"/>
  <c r="BJ19" s="1"/>
  <c r="BA19"/>
  <c r="BF19"/>
  <c r="V20"/>
  <c r="AI20" s="1"/>
  <c r="BA20"/>
  <c r="BF20"/>
  <c r="V21"/>
  <c r="AI21" s="1"/>
  <c r="BA21"/>
  <c r="BF21"/>
  <c r="BG21"/>
  <c r="BJ21" s="1"/>
  <c r="V22"/>
  <c r="AI22" s="1"/>
  <c r="BA22"/>
  <c r="BF22"/>
  <c r="V23"/>
  <c r="AI23" s="1"/>
  <c r="BG23" s="1"/>
  <c r="BJ23" s="1"/>
  <c r="BA23"/>
  <c r="BF23"/>
  <c r="V24"/>
  <c r="AI24" s="1"/>
  <c r="BA24"/>
  <c r="BF24"/>
  <c r="V25"/>
  <c r="AI25" s="1"/>
  <c r="BA25"/>
  <c r="BF25"/>
  <c r="BG25"/>
  <c r="BJ25" s="1"/>
  <c r="V26"/>
  <c r="AI26" s="1"/>
  <c r="BA26"/>
  <c r="BF26"/>
  <c r="V27"/>
  <c r="AI27" s="1"/>
  <c r="BG27" s="1"/>
  <c r="BJ27" s="1"/>
  <c r="BA27"/>
  <c r="BF27"/>
  <c r="V28"/>
  <c r="AI28" s="1"/>
  <c r="BA28"/>
  <c r="BF28"/>
  <c r="V29"/>
  <c r="AI29" s="1"/>
  <c r="BA29"/>
  <c r="BF29"/>
  <c r="BG29"/>
  <c r="BJ29" s="1"/>
  <c r="V30"/>
  <c r="AI30" s="1"/>
  <c r="BA30"/>
  <c r="BF30"/>
  <c r="V31"/>
  <c r="AI31" s="1"/>
  <c r="BG31" s="1"/>
  <c r="BJ31" s="1"/>
  <c r="BA31"/>
  <c r="BF31"/>
  <c r="V32"/>
  <c r="AI32" s="1"/>
  <c r="BA32"/>
  <c r="BF32"/>
  <c r="V33"/>
  <c r="AI33" s="1"/>
  <c r="BA33"/>
  <c r="BF33"/>
  <c r="BG33"/>
  <c r="BJ33" s="1"/>
  <c r="BL34"/>
  <c r="BH34"/>
  <c r="BE34"/>
  <c r="BD34"/>
  <c r="BC34"/>
  <c r="BB34"/>
  <c r="AY34"/>
  <c r="AX34"/>
  <c r="AW34"/>
  <c r="AV34"/>
  <c r="AU34"/>
  <c r="AT34"/>
  <c r="AR34"/>
  <c r="AQ34"/>
  <c r="AP34"/>
  <c r="AO34"/>
  <c r="AN34"/>
  <c r="AM34"/>
  <c r="AL34"/>
  <c r="AK34"/>
  <c r="AJ34"/>
  <c r="AH34"/>
  <c r="AG34"/>
  <c r="AF34"/>
  <c r="AE34"/>
  <c r="AD34"/>
  <c r="AC34"/>
  <c r="AB34"/>
  <c r="AA34"/>
  <c r="Z34"/>
  <c r="X34"/>
  <c r="W34"/>
  <c r="V7"/>
  <c r="V34"/>
  <c r="U34"/>
  <c r="T34"/>
  <c r="S34"/>
  <c r="R34"/>
  <c r="Q34"/>
  <c r="K33"/>
  <c r="B33"/>
  <c r="L33"/>
  <c r="D33"/>
  <c r="C33"/>
  <c r="K32"/>
  <c r="L32"/>
  <c r="D32"/>
  <c r="C32"/>
  <c r="K31"/>
  <c r="L31"/>
  <c r="D31"/>
  <c r="C31"/>
  <c r="K30"/>
  <c r="L30"/>
  <c r="D30"/>
  <c r="C30"/>
  <c r="K29"/>
  <c r="L29"/>
  <c r="D29"/>
  <c r="C29"/>
  <c r="K28"/>
  <c r="L28"/>
  <c r="D28"/>
  <c r="C28"/>
  <c r="K27"/>
  <c r="L27"/>
  <c r="D27"/>
  <c r="C27"/>
  <c r="K26"/>
  <c r="B26"/>
  <c r="L26"/>
  <c r="D26"/>
  <c r="C26"/>
  <c r="K25"/>
  <c r="B25"/>
  <c r="L25"/>
  <c r="D25"/>
  <c r="C25"/>
  <c r="K24"/>
  <c r="B24"/>
  <c r="L24"/>
  <c r="D24"/>
  <c r="C24"/>
  <c r="K23"/>
  <c r="B23"/>
  <c r="L23"/>
  <c r="D23"/>
  <c r="C23"/>
  <c r="K22"/>
  <c r="B22"/>
  <c r="L22"/>
  <c r="D22"/>
  <c r="C22"/>
  <c r="K21"/>
  <c r="B21"/>
  <c r="L21"/>
  <c r="D21"/>
  <c r="C21"/>
  <c r="K20"/>
  <c r="L20"/>
  <c r="D20"/>
  <c r="C20"/>
  <c r="K19"/>
  <c r="L19"/>
  <c r="D19"/>
  <c r="C19"/>
  <c r="K18"/>
  <c r="L18"/>
  <c r="D18"/>
  <c r="C18"/>
  <c r="K17"/>
  <c r="L17"/>
  <c r="D17"/>
  <c r="C17"/>
  <c r="K16"/>
  <c r="L16"/>
  <c r="D16"/>
  <c r="C16"/>
  <c r="K15"/>
  <c r="L15"/>
  <c r="D15"/>
  <c r="C15"/>
  <c r="K14"/>
  <c r="L14"/>
  <c r="D14"/>
  <c r="C14"/>
  <c r="K13"/>
  <c r="L13"/>
  <c r="D13"/>
  <c r="C13"/>
  <c r="K12"/>
  <c r="L12"/>
  <c r="D12"/>
  <c r="C12"/>
  <c r="K11"/>
  <c r="L11"/>
  <c r="D11"/>
  <c r="C11"/>
  <c r="K10"/>
  <c r="L10"/>
  <c r="D10"/>
  <c r="C10"/>
  <c r="K9"/>
  <c r="L9"/>
  <c r="D9"/>
  <c r="C9"/>
  <c r="K8"/>
  <c r="L8"/>
  <c r="D8"/>
  <c r="C8"/>
  <c r="K7"/>
  <c r="L7"/>
  <c r="A1"/>
  <c r="B32" i="103"/>
  <c r="AO7"/>
  <c r="BA7" s="1"/>
  <c r="BF7"/>
  <c r="BI7"/>
  <c r="S8"/>
  <c r="V8" s="1"/>
  <c r="AI8" s="1"/>
  <c r="BA8"/>
  <c r="BA34" s="1"/>
  <c r="BF8"/>
  <c r="BI8"/>
  <c r="S9"/>
  <c r="V9" s="1"/>
  <c r="AI9"/>
  <c r="BA9"/>
  <c r="BF9"/>
  <c r="BI9"/>
  <c r="S10"/>
  <c r="V10" s="1"/>
  <c r="AI10" s="1"/>
  <c r="BG10" s="1"/>
  <c r="BJ10" s="1"/>
  <c r="BA10"/>
  <c r="BF10"/>
  <c r="BI10"/>
  <c r="B31"/>
  <c r="B30"/>
  <c r="B29"/>
  <c r="B28"/>
  <c r="B27"/>
  <c r="B20"/>
  <c r="B19"/>
  <c r="B18"/>
  <c r="B17"/>
  <c r="B16"/>
  <c r="B15"/>
  <c r="B14"/>
  <c r="B13"/>
  <c r="B12"/>
  <c r="B11"/>
  <c r="B10"/>
  <c r="B9"/>
  <c r="B8"/>
  <c r="BA35"/>
  <c r="AZ35"/>
  <c r="AY35"/>
  <c r="V11"/>
  <c r="AI11" s="1"/>
  <c r="BA11"/>
  <c r="BF11"/>
  <c r="BI11"/>
  <c r="V12"/>
  <c r="AI12" s="1"/>
  <c r="BA12"/>
  <c r="BF12"/>
  <c r="BI12"/>
  <c r="V13"/>
  <c r="AI13"/>
  <c r="BA13"/>
  <c r="BF13"/>
  <c r="BI13"/>
  <c r="V14"/>
  <c r="AI14" s="1"/>
  <c r="AX14"/>
  <c r="BA14" s="1"/>
  <c r="BF14"/>
  <c r="V15"/>
  <c r="AI15"/>
  <c r="AX15"/>
  <c r="BA15"/>
  <c r="BF15"/>
  <c r="BG15"/>
  <c r="BJ15" s="1"/>
  <c r="V16"/>
  <c r="AI16" s="1"/>
  <c r="AX16"/>
  <c r="BA16" s="1"/>
  <c r="BF16"/>
  <c r="V17"/>
  <c r="AI17"/>
  <c r="BA17"/>
  <c r="BF17"/>
  <c r="V18"/>
  <c r="AI18"/>
  <c r="BA18"/>
  <c r="BF18"/>
  <c r="V19"/>
  <c r="AI19"/>
  <c r="BA19"/>
  <c r="BF19"/>
  <c r="V20"/>
  <c r="AI20"/>
  <c r="BA20"/>
  <c r="BF20"/>
  <c r="V21"/>
  <c r="AI21"/>
  <c r="BA21"/>
  <c r="BF21"/>
  <c r="V22"/>
  <c r="AI22"/>
  <c r="BA22"/>
  <c r="BF22"/>
  <c r="V23"/>
  <c r="AI23"/>
  <c r="BA23"/>
  <c r="BF23"/>
  <c r="V24"/>
  <c r="AI24"/>
  <c r="BA24"/>
  <c r="BF24"/>
  <c r="V25"/>
  <c r="AI25"/>
  <c r="BA25"/>
  <c r="BF25"/>
  <c r="V26"/>
  <c r="AI26"/>
  <c r="BA26"/>
  <c r="BF26"/>
  <c r="V27"/>
  <c r="AI27"/>
  <c r="BA27"/>
  <c r="BF27"/>
  <c r="V28"/>
  <c r="AI28"/>
  <c r="BA28"/>
  <c r="BF28"/>
  <c r="V29"/>
  <c r="AI29"/>
  <c r="BA29"/>
  <c r="BF29"/>
  <c r="V30"/>
  <c r="AI30"/>
  <c r="BA30"/>
  <c r="BF30"/>
  <c r="V31"/>
  <c r="AI31"/>
  <c r="BA31"/>
  <c r="BF31"/>
  <c r="V32"/>
  <c r="AI32"/>
  <c r="BA32"/>
  <c r="BF32"/>
  <c r="V33"/>
  <c r="AI33"/>
  <c r="BA33"/>
  <c r="BF33"/>
  <c r="BL34"/>
  <c r="BI34"/>
  <c r="BH34"/>
  <c r="BF34"/>
  <c r="BE34"/>
  <c r="BD34"/>
  <c r="BC34"/>
  <c r="BB34"/>
  <c r="AZ34"/>
  <c r="AY34"/>
  <c r="AX34"/>
  <c r="AW34"/>
  <c r="AV34"/>
  <c r="AU34"/>
  <c r="AT34"/>
  <c r="AR34"/>
  <c r="AQ34"/>
  <c r="AP34"/>
  <c r="AO34"/>
  <c r="AN34"/>
  <c r="AM34"/>
  <c r="AL34"/>
  <c r="AK34"/>
  <c r="AJ34"/>
  <c r="AH34"/>
  <c r="AG34"/>
  <c r="AF34"/>
  <c r="AE34"/>
  <c r="AD34"/>
  <c r="AC34"/>
  <c r="AB34"/>
  <c r="AA34"/>
  <c r="Z34"/>
  <c r="X34"/>
  <c r="W34"/>
  <c r="V7"/>
  <c r="U34"/>
  <c r="T34"/>
  <c r="R34"/>
  <c r="Q34"/>
  <c r="K33"/>
  <c r="B33"/>
  <c r="L33"/>
  <c r="D33"/>
  <c r="C33"/>
  <c r="K32"/>
  <c r="L32"/>
  <c r="D32"/>
  <c r="C32"/>
  <c r="K31"/>
  <c r="L31"/>
  <c r="D31"/>
  <c r="C31"/>
  <c r="K30"/>
  <c r="L30"/>
  <c r="D30"/>
  <c r="C30"/>
  <c r="K29"/>
  <c r="L29"/>
  <c r="D29"/>
  <c r="C29"/>
  <c r="K28"/>
  <c r="L28"/>
  <c r="D28"/>
  <c r="C28"/>
  <c r="K27"/>
  <c r="L27"/>
  <c r="D27"/>
  <c r="C27"/>
  <c r="K26"/>
  <c r="B26"/>
  <c r="L26"/>
  <c r="D26"/>
  <c r="C26"/>
  <c r="K25"/>
  <c r="B25"/>
  <c r="L25"/>
  <c r="D25"/>
  <c r="C25"/>
  <c r="K24"/>
  <c r="B24"/>
  <c r="L24"/>
  <c r="D24"/>
  <c r="C24"/>
  <c r="K23"/>
  <c r="B23"/>
  <c r="L23"/>
  <c r="D23"/>
  <c r="C23"/>
  <c r="K22"/>
  <c r="B22"/>
  <c r="L22"/>
  <c r="D22"/>
  <c r="C22"/>
  <c r="K21"/>
  <c r="B21"/>
  <c r="L21"/>
  <c r="D21"/>
  <c r="C21"/>
  <c r="K20"/>
  <c r="L20"/>
  <c r="D20"/>
  <c r="C20"/>
  <c r="K19"/>
  <c r="L19"/>
  <c r="D19"/>
  <c r="C19"/>
  <c r="K18"/>
  <c r="L18"/>
  <c r="D18"/>
  <c r="C18"/>
  <c r="K17"/>
  <c r="L17"/>
  <c r="D17"/>
  <c r="C17"/>
  <c r="K16"/>
  <c r="L16"/>
  <c r="D16"/>
  <c r="C16"/>
  <c r="K15"/>
  <c r="L15"/>
  <c r="D15"/>
  <c r="C15"/>
  <c r="K14"/>
  <c r="L14"/>
  <c r="D14"/>
  <c r="C14"/>
  <c r="K13"/>
  <c r="L13"/>
  <c r="D13"/>
  <c r="C13"/>
  <c r="K12"/>
  <c r="L12"/>
  <c r="D12"/>
  <c r="C12"/>
  <c r="K11"/>
  <c r="L11"/>
  <c r="D11"/>
  <c r="C11"/>
  <c r="K10"/>
  <c r="L10"/>
  <c r="D10"/>
  <c r="C10"/>
  <c r="K9"/>
  <c r="L9"/>
  <c r="D9"/>
  <c r="C9"/>
  <c r="K8"/>
  <c r="L8"/>
  <c r="D8"/>
  <c r="C8"/>
  <c r="K7"/>
  <c r="L7"/>
  <c r="A1"/>
  <c r="B32" i="107"/>
  <c r="S8"/>
  <c r="V8"/>
  <c r="AI8" s="1"/>
  <c r="S9"/>
  <c r="V9" s="1"/>
  <c r="AI9" s="1"/>
  <c r="V12"/>
  <c r="AI12" s="1"/>
  <c r="BG12" s="1"/>
  <c r="AL7"/>
  <c r="BA7" s="1"/>
  <c r="BF7"/>
  <c r="BI7"/>
  <c r="AL8"/>
  <c r="AX8"/>
  <c r="BA8" s="1"/>
  <c r="BF8"/>
  <c r="BI8"/>
  <c r="AL9"/>
  <c r="BA9"/>
  <c r="BF9"/>
  <c r="BI9"/>
  <c r="V10"/>
  <c r="AI10" s="1"/>
  <c r="AL10"/>
  <c r="AX10"/>
  <c r="BA10"/>
  <c r="BF10"/>
  <c r="BI10"/>
  <c r="V11"/>
  <c r="AI11" s="1"/>
  <c r="AX11"/>
  <c r="BA11" s="1"/>
  <c r="BF11"/>
  <c r="BI11"/>
  <c r="AX12"/>
  <c r="BA12"/>
  <c r="BF12"/>
  <c r="BI12"/>
  <c r="S13"/>
  <c r="V13" s="1"/>
  <c r="AI13" s="1"/>
  <c r="AX13"/>
  <c r="BA13" s="1"/>
  <c r="BA34" s="1"/>
  <c r="BF13"/>
  <c r="BI13"/>
  <c r="V14"/>
  <c r="AI14" s="1"/>
  <c r="BA14"/>
  <c r="BF14"/>
  <c r="BI14"/>
  <c r="S15"/>
  <c r="V15" s="1"/>
  <c r="AI15" s="1"/>
  <c r="AX15"/>
  <c r="BA15"/>
  <c r="BF15"/>
  <c r="BI15"/>
  <c r="V16"/>
  <c r="AI16" s="1"/>
  <c r="BA16"/>
  <c r="BF16"/>
  <c r="BI16"/>
  <c r="V17"/>
  <c r="AI17" s="1"/>
  <c r="AX17"/>
  <c r="BA17" s="1"/>
  <c r="BF17"/>
  <c r="B31"/>
  <c r="B30"/>
  <c r="B29"/>
  <c r="B28"/>
  <c r="B27"/>
  <c r="B20"/>
  <c r="B19"/>
  <c r="B18"/>
  <c r="B17"/>
  <c r="B16"/>
  <c r="B15"/>
  <c r="B14"/>
  <c r="B13"/>
  <c r="B12"/>
  <c r="B11"/>
  <c r="B10"/>
  <c r="B9"/>
  <c r="B8"/>
  <c r="BA35"/>
  <c r="AZ35"/>
  <c r="AY35"/>
  <c r="V18"/>
  <c r="AI18" s="1"/>
  <c r="BG18" s="1"/>
  <c r="BJ18" s="1"/>
  <c r="BA18"/>
  <c r="BF18"/>
  <c r="V19"/>
  <c r="AI19" s="1"/>
  <c r="BA19"/>
  <c r="BF19"/>
  <c r="V20"/>
  <c r="AI20" s="1"/>
  <c r="BA20"/>
  <c r="BF20"/>
  <c r="BG20"/>
  <c r="BJ20" s="1"/>
  <c r="V21"/>
  <c r="AI21" s="1"/>
  <c r="BA21"/>
  <c r="BF21"/>
  <c r="V22"/>
  <c r="AI22" s="1"/>
  <c r="BG22" s="1"/>
  <c r="BJ22" s="1"/>
  <c r="BA22"/>
  <c r="BF22"/>
  <c r="V23"/>
  <c r="AI23" s="1"/>
  <c r="BA23"/>
  <c r="BF23"/>
  <c r="V24"/>
  <c r="AI24" s="1"/>
  <c r="BA24"/>
  <c r="BF24"/>
  <c r="BG24"/>
  <c r="BJ24" s="1"/>
  <c r="V25"/>
  <c r="AI25" s="1"/>
  <c r="BA25"/>
  <c r="BF25"/>
  <c r="V26"/>
  <c r="AI26" s="1"/>
  <c r="BA26"/>
  <c r="BF26"/>
  <c r="BF34" s="1"/>
  <c r="V27"/>
  <c r="AI27" s="1"/>
  <c r="BA27"/>
  <c r="BF27"/>
  <c r="V28"/>
  <c r="AI28" s="1"/>
  <c r="BA28"/>
  <c r="BF28"/>
  <c r="V29"/>
  <c r="AI29" s="1"/>
  <c r="BA29"/>
  <c r="BF29"/>
  <c r="V30"/>
  <c r="AI30" s="1"/>
  <c r="BA30"/>
  <c r="BF30"/>
  <c r="V31"/>
  <c r="AI31" s="1"/>
  <c r="BA31"/>
  <c r="BF31"/>
  <c r="V32"/>
  <c r="AI32" s="1"/>
  <c r="BA32"/>
  <c r="BF32"/>
  <c r="V33"/>
  <c r="AI33" s="1"/>
  <c r="BA33"/>
  <c r="BF33"/>
  <c r="BL34"/>
  <c r="BI34"/>
  <c r="BH34"/>
  <c r="BE34"/>
  <c r="BD34"/>
  <c r="BC34"/>
  <c r="BB34"/>
  <c r="AZ34"/>
  <c r="AY34"/>
  <c r="AX34"/>
  <c r="AW34"/>
  <c r="AV34"/>
  <c r="AU34"/>
  <c r="AT34"/>
  <c r="AR34"/>
  <c r="AQ34"/>
  <c r="AP34"/>
  <c r="AO34"/>
  <c r="AN34"/>
  <c r="AM34"/>
  <c r="AL34"/>
  <c r="AK34"/>
  <c r="AJ34"/>
  <c r="AH34"/>
  <c r="AG34"/>
  <c r="AF34"/>
  <c r="AE34"/>
  <c r="AD34"/>
  <c r="AC34"/>
  <c r="AB34"/>
  <c r="AA34"/>
  <c r="Z34"/>
  <c r="X34"/>
  <c r="W34"/>
  <c r="V7"/>
  <c r="V34" s="1"/>
  <c r="U34"/>
  <c r="T34"/>
  <c r="S34"/>
  <c r="R34"/>
  <c r="Q11"/>
  <c r="Q12"/>
  <c r="K33"/>
  <c r="B33"/>
  <c r="L33"/>
  <c r="D33"/>
  <c r="C33"/>
  <c r="K32"/>
  <c r="L32"/>
  <c r="D32"/>
  <c r="C32"/>
  <c r="K31"/>
  <c r="L31"/>
  <c r="D31"/>
  <c r="C31"/>
  <c r="K30"/>
  <c r="L30"/>
  <c r="D30"/>
  <c r="C30"/>
  <c r="K29"/>
  <c r="L29"/>
  <c r="D29"/>
  <c r="C29"/>
  <c r="K28"/>
  <c r="L28"/>
  <c r="D28"/>
  <c r="C28"/>
  <c r="K27"/>
  <c r="L27"/>
  <c r="D27"/>
  <c r="C27"/>
  <c r="K26"/>
  <c r="B26"/>
  <c r="L26"/>
  <c r="D26"/>
  <c r="C26"/>
  <c r="K25"/>
  <c r="B25"/>
  <c r="L25"/>
  <c r="D25"/>
  <c r="C25"/>
  <c r="K24"/>
  <c r="B24"/>
  <c r="L24"/>
  <c r="D24"/>
  <c r="C24"/>
  <c r="K23"/>
  <c r="B23"/>
  <c r="L23"/>
  <c r="D23"/>
  <c r="C23"/>
  <c r="K22"/>
  <c r="B22"/>
  <c r="L22"/>
  <c r="D22"/>
  <c r="C22"/>
  <c r="K21"/>
  <c r="B21"/>
  <c r="L21"/>
  <c r="D21"/>
  <c r="C21"/>
  <c r="K20"/>
  <c r="L20"/>
  <c r="D20"/>
  <c r="C20"/>
  <c r="K19"/>
  <c r="L19"/>
  <c r="D19"/>
  <c r="C19"/>
  <c r="K18"/>
  <c r="L18"/>
  <c r="D18"/>
  <c r="C18"/>
  <c r="K17"/>
  <c r="L17"/>
  <c r="D17"/>
  <c r="C17"/>
  <c r="K16"/>
  <c r="L16"/>
  <c r="D16"/>
  <c r="C16"/>
  <c r="K15"/>
  <c r="L15"/>
  <c r="D15"/>
  <c r="C15"/>
  <c r="K14"/>
  <c r="L14"/>
  <c r="D14"/>
  <c r="C14"/>
  <c r="K13"/>
  <c r="L13"/>
  <c r="D13"/>
  <c r="C13"/>
  <c r="K12"/>
  <c r="L12"/>
  <c r="D12"/>
  <c r="C12"/>
  <c r="K11"/>
  <c r="L11"/>
  <c r="D11"/>
  <c r="C11"/>
  <c r="K10"/>
  <c r="L10"/>
  <c r="D10"/>
  <c r="C10"/>
  <c r="K9"/>
  <c r="L9"/>
  <c r="D9"/>
  <c r="C9"/>
  <c r="K8"/>
  <c r="L8"/>
  <c r="D8"/>
  <c r="C8"/>
  <c r="K7"/>
  <c r="L7"/>
  <c r="A1"/>
  <c r="B32" i="108"/>
  <c r="S8"/>
  <c r="V8" s="1"/>
  <c r="AI8" s="1"/>
  <c r="S9"/>
  <c r="V9" s="1"/>
  <c r="AI9" s="1"/>
  <c r="BG9" s="1"/>
  <c r="V12"/>
  <c r="AI12" s="1"/>
  <c r="BA7"/>
  <c r="BF7"/>
  <c r="BI7"/>
  <c r="BA8"/>
  <c r="BF8"/>
  <c r="BI8"/>
  <c r="AX9"/>
  <c r="BA9"/>
  <c r="BF9"/>
  <c r="BI9"/>
  <c r="V10"/>
  <c r="AI10" s="1"/>
  <c r="BA10"/>
  <c r="BF10"/>
  <c r="BI10"/>
  <c r="B31"/>
  <c r="B30"/>
  <c r="B29"/>
  <c r="B28"/>
  <c r="B27"/>
  <c r="B20"/>
  <c r="B19"/>
  <c r="B18"/>
  <c r="B17"/>
  <c r="B16"/>
  <c r="B15"/>
  <c r="B14"/>
  <c r="B13"/>
  <c r="B12"/>
  <c r="B11"/>
  <c r="B10"/>
  <c r="B9"/>
  <c r="B8"/>
  <c r="BA35"/>
  <c r="AZ35"/>
  <c r="AY35"/>
  <c r="V11"/>
  <c r="AI11" s="1"/>
  <c r="AX11"/>
  <c r="BA11" s="1"/>
  <c r="BA34" s="1"/>
  <c r="BF11"/>
  <c r="BI11"/>
  <c r="AX12"/>
  <c r="BA12" s="1"/>
  <c r="BF12"/>
  <c r="BI12"/>
  <c r="V13"/>
  <c r="AI13" s="1"/>
  <c r="BG13" s="1"/>
  <c r="AX13"/>
  <c r="BA13" s="1"/>
  <c r="BF13"/>
  <c r="BI13"/>
  <c r="V14"/>
  <c r="AI14" s="1"/>
  <c r="BG14" s="1"/>
  <c r="BA14"/>
  <c r="BF14"/>
  <c r="BI14"/>
  <c r="S15"/>
  <c r="V15" s="1"/>
  <c r="AI15" s="1"/>
  <c r="AX15"/>
  <c r="BA15" s="1"/>
  <c r="BF15"/>
  <c r="BI15"/>
  <c r="V16"/>
  <c r="AI16" s="1"/>
  <c r="BG16" s="1"/>
  <c r="BA16"/>
  <c r="BF16"/>
  <c r="BI16"/>
  <c r="S17"/>
  <c r="V17" s="1"/>
  <c r="AI17" s="1"/>
  <c r="AX17"/>
  <c r="BA17" s="1"/>
  <c r="BF17"/>
  <c r="BI17"/>
  <c r="V18"/>
  <c r="AI18" s="1"/>
  <c r="BG18" s="1"/>
  <c r="BA18"/>
  <c r="BF18"/>
  <c r="BI18"/>
  <c r="V19"/>
  <c r="AI19" s="1"/>
  <c r="BA19"/>
  <c r="BF19"/>
  <c r="BI19"/>
  <c r="V20"/>
  <c r="AI20"/>
  <c r="BA20"/>
  <c r="BF20"/>
  <c r="V21"/>
  <c r="AI21"/>
  <c r="BA21"/>
  <c r="BF21"/>
  <c r="V22"/>
  <c r="AI22"/>
  <c r="BA22"/>
  <c r="BF22"/>
  <c r="V23"/>
  <c r="AI23"/>
  <c r="BA23"/>
  <c r="BF23"/>
  <c r="BF34" s="1"/>
  <c r="V24"/>
  <c r="AI24"/>
  <c r="BA24"/>
  <c r="BF24"/>
  <c r="V25"/>
  <c r="AI25"/>
  <c r="BA25"/>
  <c r="BF25"/>
  <c r="V26"/>
  <c r="AI26"/>
  <c r="BA26"/>
  <c r="BF26"/>
  <c r="V27"/>
  <c r="AI27"/>
  <c r="BA27"/>
  <c r="BF27"/>
  <c r="V28"/>
  <c r="AI28"/>
  <c r="BA28"/>
  <c r="BF28"/>
  <c r="V29"/>
  <c r="AI29"/>
  <c r="BA29"/>
  <c r="BF29"/>
  <c r="V30"/>
  <c r="AI30"/>
  <c r="BA30"/>
  <c r="BF30"/>
  <c r="V31"/>
  <c r="AI31"/>
  <c r="BA31"/>
  <c r="BF31"/>
  <c r="V32"/>
  <c r="AI32"/>
  <c r="BA32"/>
  <c r="BF32"/>
  <c r="V33"/>
  <c r="AI33"/>
  <c r="BA33"/>
  <c r="BF33"/>
  <c r="BL34"/>
  <c r="BH34"/>
  <c r="BE34"/>
  <c r="BD34"/>
  <c r="BC34"/>
  <c r="BB34"/>
  <c r="AZ34"/>
  <c r="AY34"/>
  <c r="AX34"/>
  <c r="AW34"/>
  <c r="AV34"/>
  <c r="AU34"/>
  <c r="AT34"/>
  <c r="AR34"/>
  <c r="AQ34"/>
  <c r="AP34"/>
  <c r="AO34"/>
  <c r="AN34"/>
  <c r="AM34"/>
  <c r="AL34"/>
  <c r="AK34"/>
  <c r="AJ34"/>
  <c r="AH34"/>
  <c r="AG34"/>
  <c r="AF34"/>
  <c r="AE34"/>
  <c r="AD34"/>
  <c r="AC34"/>
  <c r="AB34"/>
  <c r="AA34"/>
  <c r="Z34"/>
  <c r="X34"/>
  <c r="W34"/>
  <c r="V7"/>
  <c r="U34"/>
  <c r="T34"/>
  <c r="S34"/>
  <c r="R34"/>
  <c r="Q34"/>
  <c r="K33"/>
  <c r="B33"/>
  <c r="L33"/>
  <c r="D33"/>
  <c r="C33"/>
  <c r="K32"/>
  <c r="L32"/>
  <c r="D32"/>
  <c r="C32"/>
  <c r="K31"/>
  <c r="L31"/>
  <c r="D31"/>
  <c r="C31"/>
  <c r="K30"/>
  <c r="L30"/>
  <c r="D30"/>
  <c r="C30"/>
  <c r="K29"/>
  <c r="L29"/>
  <c r="D29"/>
  <c r="C29"/>
  <c r="K28"/>
  <c r="L28"/>
  <c r="D28"/>
  <c r="C28"/>
  <c r="K27"/>
  <c r="L27"/>
  <c r="D27"/>
  <c r="C27"/>
  <c r="K26"/>
  <c r="B26"/>
  <c r="L26"/>
  <c r="D26"/>
  <c r="C26"/>
  <c r="K25"/>
  <c r="B25"/>
  <c r="L25"/>
  <c r="D25"/>
  <c r="C25"/>
  <c r="K24"/>
  <c r="B24"/>
  <c r="L24"/>
  <c r="D24"/>
  <c r="C24"/>
  <c r="K23"/>
  <c r="B23"/>
  <c r="L23"/>
  <c r="D23"/>
  <c r="C23"/>
  <c r="K22"/>
  <c r="B22"/>
  <c r="L22"/>
  <c r="D22"/>
  <c r="C22"/>
  <c r="K21"/>
  <c r="B21"/>
  <c r="L21"/>
  <c r="D21"/>
  <c r="C21"/>
  <c r="K20"/>
  <c r="L20"/>
  <c r="D20"/>
  <c r="C20"/>
  <c r="K19"/>
  <c r="L19"/>
  <c r="D19"/>
  <c r="C19"/>
  <c r="K18"/>
  <c r="L18"/>
  <c r="D18"/>
  <c r="C18"/>
  <c r="K17"/>
  <c r="L17"/>
  <c r="D17"/>
  <c r="C17"/>
  <c r="K16"/>
  <c r="L16"/>
  <c r="D16"/>
  <c r="C16"/>
  <c r="K15"/>
  <c r="L15"/>
  <c r="D15"/>
  <c r="C15"/>
  <c r="K14"/>
  <c r="L14"/>
  <c r="D14"/>
  <c r="C14"/>
  <c r="K13"/>
  <c r="L13"/>
  <c r="D13"/>
  <c r="C13"/>
  <c r="K12"/>
  <c r="L12"/>
  <c r="D12"/>
  <c r="C12"/>
  <c r="K11"/>
  <c r="L11"/>
  <c r="D11"/>
  <c r="C11"/>
  <c r="K10"/>
  <c r="L10"/>
  <c r="D10"/>
  <c r="C10"/>
  <c r="K9"/>
  <c r="L9"/>
  <c r="D9"/>
  <c r="C9"/>
  <c r="K8"/>
  <c r="L8"/>
  <c r="D8"/>
  <c r="C8"/>
  <c r="K7"/>
  <c r="L7"/>
  <c r="A1"/>
  <c r="BG8" i="109"/>
  <c r="BJ8" s="1"/>
  <c r="BG9"/>
  <c r="BK9" s="1"/>
  <c r="BG13"/>
  <c r="BJ13" s="1"/>
  <c r="BK13" s="1"/>
  <c r="BM13" s="1"/>
  <c r="BG15"/>
  <c r="BJ15" s="1"/>
  <c r="BK15" s="1"/>
  <c r="BM15" s="1"/>
  <c r="BG17"/>
  <c r="BJ17" s="1"/>
  <c r="BK17" s="1"/>
  <c r="BM17" s="1"/>
  <c r="BG19"/>
  <c r="BJ19" s="1"/>
  <c r="BK19" s="1"/>
  <c r="BM19" s="1"/>
  <c r="BG21"/>
  <c r="BJ21" s="1"/>
  <c r="BK21" s="1"/>
  <c r="BM21" s="1"/>
  <c r="BG23"/>
  <c r="BJ23" s="1"/>
  <c r="BK23" s="1"/>
  <c r="BM23" s="1"/>
  <c r="BG25"/>
  <c r="BJ25" s="1"/>
  <c r="BK25" s="1"/>
  <c r="BM25" s="1"/>
  <c r="BG27"/>
  <c r="BJ27" s="1"/>
  <c r="BK27" s="1"/>
  <c r="BM27" s="1"/>
  <c r="BG29"/>
  <c r="BJ29" s="1"/>
  <c r="BK29" s="1"/>
  <c r="BM29" s="1"/>
  <c r="BG31"/>
  <c r="BJ31" s="1"/>
  <c r="BK31" s="1"/>
  <c r="BM31" s="1"/>
  <c r="BG33"/>
  <c r="BJ33" s="1"/>
  <c r="BK33" s="1"/>
  <c r="BM33" s="1"/>
  <c r="BF34"/>
  <c r="AO34"/>
  <c r="V34"/>
  <c r="S34"/>
  <c r="BG9" i="110"/>
  <c r="BJ9"/>
  <c r="BK9" s="1"/>
  <c r="BJ10"/>
  <c r="BK10"/>
  <c r="BM10" s="1"/>
  <c r="BJ32"/>
  <c r="BK32" s="1"/>
  <c r="BM32" s="1"/>
  <c r="AO34"/>
  <c r="V34"/>
  <c r="BJ13" i="108" l="1"/>
  <c r="BK13" s="1"/>
  <c r="BM13" s="1"/>
  <c r="BJ12" i="107"/>
  <c r="BK12" s="1"/>
  <c r="BM12" s="1"/>
  <c r="BG7" i="109"/>
  <c r="BK7" s="1"/>
  <c r="AI34"/>
  <c r="BJ19" i="110"/>
  <c r="BK19"/>
  <c r="BM19" s="1"/>
  <c r="BJ21"/>
  <c r="BK21" s="1"/>
  <c r="BM21" s="1"/>
  <c r="BJ23"/>
  <c r="BK23"/>
  <c r="BM23" s="1"/>
  <c r="BJ25"/>
  <c r="BK25" s="1"/>
  <c r="BM25" s="1"/>
  <c r="BJ27"/>
  <c r="BK27"/>
  <c r="BM27" s="1"/>
  <c r="BJ33"/>
  <c r="BK33" s="1"/>
  <c r="BM33" s="1"/>
  <c r="BO9" i="109"/>
  <c r="BQ9" s="1"/>
  <c r="BM9"/>
  <c r="BG8" i="103"/>
  <c r="AI34"/>
  <c r="BJ13" i="110"/>
  <c r="BK13" s="1"/>
  <c r="BJ15"/>
  <c r="BK15"/>
  <c r="BO15" s="1"/>
  <c r="BJ17"/>
  <c r="BK17" s="1"/>
  <c r="BM17" s="1"/>
  <c r="BJ29"/>
  <c r="BK29" s="1"/>
  <c r="BM29" s="1"/>
  <c r="BJ31"/>
  <c r="BK31"/>
  <c r="BM31" s="1"/>
  <c r="BG11" i="108"/>
  <c r="BG33"/>
  <c r="BG32"/>
  <c r="BG31"/>
  <c r="BG30"/>
  <c r="BG29"/>
  <c r="BG28"/>
  <c r="BG27"/>
  <c r="BG26"/>
  <c r="BG25"/>
  <c r="BG24"/>
  <c r="BG23"/>
  <c r="BG22"/>
  <c r="BG21"/>
  <c r="BG20"/>
  <c r="BI34"/>
  <c r="BG12"/>
  <c r="BG32" i="107"/>
  <c r="BG30"/>
  <c r="BG28"/>
  <c r="BG26"/>
  <c r="BG23"/>
  <c r="BG19"/>
  <c r="BG15"/>
  <c r="BG14"/>
  <c r="V34" i="103"/>
  <c r="BG33"/>
  <c r="BG32"/>
  <c r="BG31"/>
  <c r="BG30"/>
  <c r="BG29"/>
  <c r="BG28"/>
  <c r="BG27"/>
  <c r="BG26"/>
  <c r="BG25"/>
  <c r="BG24"/>
  <c r="BG23"/>
  <c r="BG22"/>
  <c r="BG21"/>
  <c r="BG20"/>
  <c r="BG32" i="100"/>
  <c r="BG28"/>
  <c r="BG24"/>
  <c r="BG20"/>
  <c r="BG16"/>
  <c r="BI34"/>
  <c r="BK7"/>
  <c r="BG12" i="111"/>
  <c r="BG15"/>
  <c r="BK15" s="1"/>
  <c r="V34" i="108"/>
  <c r="BG19"/>
  <c r="BG17"/>
  <c r="BG15"/>
  <c r="BG10"/>
  <c r="Q34" i="107"/>
  <c r="BG33"/>
  <c r="BG31"/>
  <c r="BG29"/>
  <c r="BG27"/>
  <c r="BG25"/>
  <c r="BG21"/>
  <c r="BG16"/>
  <c r="BG13"/>
  <c r="BG10"/>
  <c r="BG9"/>
  <c r="S34" i="103"/>
  <c r="BK15"/>
  <c r="BM15" s="1"/>
  <c r="BG12"/>
  <c r="BG7"/>
  <c r="BG30" i="100"/>
  <c r="BG26"/>
  <c r="BG22"/>
  <c r="BG18"/>
  <c r="BK14"/>
  <c r="BM14" s="1"/>
  <c r="BG10"/>
  <c r="BG9"/>
  <c r="BG17" i="111"/>
  <c r="BG32"/>
  <c r="BG11"/>
  <c r="BA34"/>
  <c r="BG10"/>
  <c r="V34"/>
  <c r="BJ10"/>
  <c r="BK10" s="1"/>
  <c r="BJ14"/>
  <c r="BK14" s="1"/>
  <c r="BJ15"/>
  <c r="BJ13"/>
  <c r="BK13"/>
  <c r="BG9"/>
  <c r="BJ12"/>
  <c r="BK12" s="1"/>
  <c r="BJ11"/>
  <c r="BK11" s="1"/>
  <c r="BJ16"/>
  <c r="BK16" s="1"/>
  <c r="BJ17"/>
  <c r="BK17" s="1"/>
  <c r="BM17" s="1"/>
  <c r="BJ18"/>
  <c r="BK18" s="1"/>
  <c r="BM18" s="1"/>
  <c r="BJ19"/>
  <c r="BK19" s="1"/>
  <c r="BM19" s="1"/>
  <c r="BJ20"/>
  <c r="BK20" s="1"/>
  <c r="BM20" s="1"/>
  <c r="BJ21"/>
  <c r="BK21" s="1"/>
  <c r="BM21" s="1"/>
  <c r="BJ22"/>
  <c r="BK22" s="1"/>
  <c r="BM22" s="1"/>
  <c r="BJ23"/>
  <c r="BK23" s="1"/>
  <c r="BM23" s="1"/>
  <c r="BJ24"/>
  <c r="BK24" s="1"/>
  <c r="BM24" s="1"/>
  <c r="BJ25"/>
  <c r="BK25" s="1"/>
  <c r="BM25" s="1"/>
  <c r="BJ26"/>
  <c r="BK26" s="1"/>
  <c r="BM26" s="1"/>
  <c r="BJ27"/>
  <c r="BK27" s="1"/>
  <c r="BM27" s="1"/>
  <c r="BJ28"/>
  <c r="BK28" s="1"/>
  <c r="BM28" s="1"/>
  <c r="BJ29"/>
  <c r="BK29" s="1"/>
  <c r="BM29" s="1"/>
  <c r="BJ30"/>
  <c r="BK30" s="1"/>
  <c r="BM30" s="1"/>
  <c r="BJ31"/>
  <c r="BK31" s="1"/>
  <c r="BM31" s="1"/>
  <c r="BJ32"/>
  <c r="BK32" s="1"/>
  <c r="BM32" s="1"/>
  <c r="BJ33"/>
  <c r="BK33" s="1"/>
  <c r="BM33" s="1"/>
  <c r="AI8"/>
  <c r="AL34"/>
  <c r="AY34"/>
  <c r="BO16" i="110"/>
  <c r="BM16"/>
  <c r="BM12"/>
  <c r="BO7" i="109"/>
  <c r="BQ7" s="1"/>
  <c r="BM7"/>
  <c r="BJ19" i="108"/>
  <c r="BK19" s="1"/>
  <c r="BJ18"/>
  <c r="BK18" s="1"/>
  <c r="BJ17"/>
  <c r="BK17" s="1"/>
  <c r="BK16"/>
  <c r="BM16" s="1"/>
  <c r="BJ16"/>
  <c r="BJ15"/>
  <c r="BK15" s="1"/>
  <c r="BJ14"/>
  <c r="BK14" s="1"/>
  <c r="BM14" s="1"/>
  <c r="BJ10"/>
  <c r="BK10" s="1"/>
  <c r="BJ9"/>
  <c r="BK9" s="1"/>
  <c r="AI7"/>
  <c r="BG8"/>
  <c r="BJ33" i="107"/>
  <c r="BK33" s="1"/>
  <c r="BM33" s="1"/>
  <c r="BJ31"/>
  <c r="BK31" s="1"/>
  <c r="BM31" s="1"/>
  <c r="BJ29"/>
  <c r="BK29" s="1"/>
  <c r="BM29" s="1"/>
  <c r="BJ27"/>
  <c r="BK27" s="1"/>
  <c r="BM27" s="1"/>
  <c r="BJ25"/>
  <c r="BK25" s="1"/>
  <c r="BM25" s="1"/>
  <c r="BJ21"/>
  <c r="BK21" s="1"/>
  <c r="BM21" s="1"/>
  <c r="BO14" i="110"/>
  <c r="BM14"/>
  <c r="BM9"/>
  <c r="BO10" i="109"/>
  <c r="BQ10" s="1"/>
  <c r="BM10"/>
  <c r="BK8"/>
  <c r="BK34" s="1"/>
  <c r="BJ34"/>
  <c r="BJ33" i="108"/>
  <c r="BK33" s="1"/>
  <c r="BM33" s="1"/>
  <c r="BJ32"/>
  <c r="BK32" s="1"/>
  <c r="BM32" s="1"/>
  <c r="BJ31"/>
  <c r="BK31" s="1"/>
  <c r="BM31" s="1"/>
  <c r="BJ30"/>
  <c r="BK30" s="1"/>
  <c r="BM30" s="1"/>
  <c r="BJ29"/>
  <c r="BK29" s="1"/>
  <c r="BM29" s="1"/>
  <c r="BJ28"/>
  <c r="BK28" s="1"/>
  <c r="BM28" s="1"/>
  <c r="BJ27"/>
  <c r="BK27" s="1"/>
  <c r="BM27" s="1"/>
  <c r="BJ26"/>
  <c r="BK26" s="1"/>
  <c r="BM26" s="1"/>
  <c r="BJ25"/>
  <c r="BK25" s="1"/>
  <c r="BM25" s="1"/>
  <c r="BJ24"/>
  <c r="BK24" s="1"/>
  <c r="BM24" s="1"/>
  <c r="BJ23"/>
  <c r="BK23" s="1"/>
  <c r="BM23" s="1"/>
  <c r="BJ22"/>
  <c r="BK22" s="1"/>
  <c r="BM22" s="1"/>
  <c r="BJ21"/>
  <c r="BK21" s="1"/>
  <c r="BM21" s="1"/>
  <c r="BJ20"/>
  <c r="BK20" s="1"/>
  <c r="BM20" s="1"/>
  <c r="BJ12"/>
  <c r="BK12" s="1"/>
  <c r="BM12" s="1"/>
  <c r="BJ32" i="107"/>
  <c r="BK32" s="1"/>
  <c r="BM32" s="1"/>
  <c r="BJ30"/>
  <c r="BK30" s="1"/>
  <c r="BM30" s="1"/>
  <c r="BJ28"/>
  <c r="BK28" s="1"/>
  <c r="BM28" s="1"/>
  <c r="BJ26"/>
  <c r="BK26" s="1"/>
  <c r="BM26" s="1"/>
  <c r="BJ23"/>
  <c r="BK23" s="1"/>
  <c r="BM23" s="1"/>
  <c r="BJ19"/>
  <c r="BK19" s="1"/>
  <c r="BM19" s="1"/>
  <c r="BM15" i="110"/>
  <c r="BG34" i="109"/>
  <c r="BK24" i="107"/>
  <c r="BM24" s="1"/>
  <c r="BK22"/>
  <c r="BM22" s="1"/>
  <c r="BK20"/>
  <c r="BM20" s="1"/>
  <c r="BK18"/>
  <c r="BM18" s="1"/>
  <c r="BG17"/>
  <c r="BJ16"/>
  <c r="BK16" s="1"/>
  <c r="BJ13"/>
  <c r="BK13" s="1"/>
  <c r="BG11"/>
  <c r="BJ10"/>
  <c r="BK10" s="1"/>
  <c r="BJ9"/>
  <c r="BK9" s="1"/>
  <c r="BJ15"/>
  <c r="BK15" s="1"/>
  <c r="BJ14"/>
  <c r="BK14" s="1"/>
  <c r="AI7"/>
  <c r="BG8"/>
  <c r="BJ33" i="103"/>
  <c r="BK33" s="1"/>
  <c r="BM33" s="1"/>
  <c r="BJ32"/>
  <c r="BK32" s="1"/>
  <c r="BM32" s="1"/>
  <c r="BJ31"/>
  <c r="BK31" s="1"/>
  <c r="BM31" s="1"/>
  <c r="BJ30"/>
  <c r="BK30" s="1"/>
  <c r="BM30" s="1"/>
  <c r="BJ29"/>
  <c r="BK29" s="1"/>
  <c r="BM29" s="1"/>
  <c r="BJ28"/>
  <c r="BK28" s="1"/>
  <c r="BM28" s="1"/>
  <c r="BJ27"/>
  <c r="BK27" s="1"/>
  <c r="BM27" s="1"/>
  <c r="BJ26"/>
  <c r="BK26" s="1"/>
  <c r="BM26" s="1"/>
  <c r="BJ25"/>
  <c r="BK25" s="1"/>
  <c r="BM25" s="1"/>
  <c r="BJ24"/>
  <c r="BK24" s="1"/>
  <c r="BM24" s="1"/>
  <c r="BJ23"/>
  <c r="BK23" s="1"/>
  <c r="BM23" s="1"/>
  <c r="BJ22"/>
  <c r="BK22" s="1"/>
  <c r="BM22" s="1"/>
  <c r="BJ21"/>
  <c r="BK21" s="1"/>
  <c r="BM21" s="1"/>
  <c r="BJ20"/>
  <c r="BK20" s="1"/>
  <c r="BM20" s="1"/>
  <c r="BG19"/>
  <c r="BG18"/>
  <c r="BG17"/>
  <c r="BG16"/>
  <c r="BK10"/>
  <c r="BJ7"/>
  <c r="BK7"/>
  <c r="BJ30" i="100"/>
  <c r="BK30" s="1"/>
  <c r="BM30" s="1"/>
  <c r="BJ26"/>
  <c r="BK26" s="1"/>
  <c r="BM26" s="1"/>
  <c r="BJ22"/>
  <c r="BK22" s="1"/>
  <c r="BM22" s="1"/>
  <c r="BJ18"/>
  <c r="BK18" s="1"/>
  <c r="BM18" s="1"/>
  <c r="BG13" i="103"/>
  <c r="BJ12"/>
  <c r="BK12" s="1"/>
  <c r="BM12" s="1"/>
  <c r="BG9"/>
  <c r="BK8"/>
  <c r="BJ8"/>
  <c r="BJ32" i="100"/>
  <c r="BK32" s="1"/>
  <c r="BM32" s="1"/>
  <c r="BJ28"/>
  <c r="BK28" s="1"/>
  <c r="BM28" s="1"/>
  <c r="BJ24"/>
  <c r="BK24" s="1"/>
  <c r="BM24" s="1"/>
  <c r="BJ20"/>
  <c r="BK20" s="1"/>
  <c r="BM20" s="1"/>
  <c r="BJ16"/>
  <c r="BK16" s="1"/>
  <c r="BM16" s="1"/>
  <c r="BK13"/>
  <c r="BM13" s="1"/>
  <c r="BJ10"/>
  <c r="BK10" s="1"/>
  <c r="BJ9"/>
  <c r="BK9" s="1"/>
  <c r="BG8"/>
  <c r="AI34"/>
  <c r="BG14" i="103"/>
  <c r="BG11"/>
  <c r="BK33" i="100"/>
  <c r="BM33" s="1"/>
  <c r="BK31"/>
  <c r="BM31" s="1"/>
  <c r="BK29"/>
  <c r="BM29" s="1"/>
  <c r="BK27"/>
  <c r="BM27" s="1"/>
  <c r="BK25"/>
  <c r="BM25" s="1"/>
  <c r="BK23"/>
  <c r="BM23" s="1"/>
  <c r="BK21"/>
  <c r="BM21" s="1"/>
  <c r="BK19"/>
  <c r="BM19" s="1"/>
  <c r="BK17"/>
  <c r="BM17" s="1"/>
  <c r="BK15"/>
  <c r="BM15" s="1"/>
  <c r="BA12"/>
  <c r="BA34" s="1"/>
  <c r="AZ34"/>
  <c r="BF34"/>
  <c r="BG11"/>
  <c r="BO7"/>
  <c r="BQ7" s="1"/>
  <c r="BM7"/>
  <c r="BM11" i="110"/>
  <c r="AI34"/>
  <c r="BG7"/>
  <c r="BG8"/>
  <c r="BM18" i="108" l="1"/>
  <c r="BO9" i="110"/>
  <c r="BQ9" s="1"/>
  <c r="BO13"/>
  <c r="BM13"/>
  <c r="BK11" i="108"/>
  <c r="BM11" s="1"/>
  <c r="BJ11"/>
  <c r="BO10" i="111"/>
  <c r="BQ10" s="1"/>
  <c r="BM10"/>
  <c r="BM14"/>
  <c r="BO14"/>
  <c r="BM16"/>
  <c r="BO16"/>
  <c r="BM12"/>
  <c r="BO12"/>
  <c r="BG8"/>
  <c r="BO13"/>
  <c r="BM13"/>
  <c r="BM15"/>
  <c r="BO15"/>
  <c r="BM11"/>
  <c r="BO11"/>
  <c r="BJ9"/>
  <c r="BK9" s="1"/>
  <c r="BO10" i="100"/>
  <c r="BQ10" s="1"/>
  <c r="BM10"/>
  <c r="BO15" i="107"/>
  <c r="BQ15" s="1"/>
  <c r="BM15"/>
  <c r="BM13"/>
  <c r="BO9" i="108"/>
  <c r="BQ9" s="1"/>
  <c r="BM9"/>
  <c r="BM15"/>
  <c r="BO11" i="110"/>
  <c r="BM19" i="108"/>
  <c r="BO10" i="110"/>
  <c r="BQ10" s="1"/>
  <c r="BO9" i="100"/>
  <c r="BQ9" s="1"/>
  <c r="BM9"/>
  <c r="BM14" i="107"/>
  <c r="BM16"/>
  <c r="BO10" i="108"/>
  <c r="BQ10" s="1"/>
  <c r="BM10"/>
  <c r="BM17"/>
  <c r="BO12" i="110"/>
  <c r="AI34" i="108"/>
  <c r="BG7"/>
  <c r="BK14" i="103"/>
  <c r="BM14" s="1"/>
  <c r="BJ14"/>
  <c r="BG12" i="100"/>
  <c r="BJ9" i="103"/>
  <c r="BK9"/>
  <c r="BO9" i="107" s="1"/>
  <c r="BQ9" s="1"/>
  <c r="BG34" i="103"/>
  <c r="BJ16"/>
  <c r="BK16" s="1"/>
  <c r="BJ18"/>
  <c r="BK18" s="1"/>
  <c r="BM18" s="1"/>
  <c r="BG7" i="107"/>
  <c r="AI34"/>
  <c r="BJ17"/>
  <c r="BK17" s="1"/>
  <c r="BJ8" i="108"/>
  <c r="BK8" s="1"/>
  <c r="BJ11" i="100"/>
  <c r="BK11" s="1"/>
  <c r="BM11" s="1"/>
  <c r="BJ11" i="103"/>
  <c r="BJ8" i="100"/>
  <c r="BK8" s="1"/>
  <c r="BG34"/>
  <c r="BO8" i="103"/>
  <c r="BQ8" s="1"/>
  <c r="BM8"/>
  <c r="BJ13"/>
  <c r="BK13"/>
  <c r="BM13" s="1"/>
  <c r="BO7"/>
  <c r="BQ7" s="1"/>
  <c r="BM7"/>
  <c r="BO10"/>
  <c r="BQ10" s="1"/>
  <c r="BM10"/>
  <c r="BJ17"/>
  <c r="BK17" s="1"/>
  <c r="BM17" s="1"/>
  <c r="BJ19"/>
  <c r="BK19" s="1"/>
  <c r="BM19" s="1"/>
  <c r="BK8" i="107"/>
  <c r="BJ8"/>
  <c r="BO12"/>
  <c r="BQ12" s="1"/>
  <c r="BM9"/>
  <c r="BO10"/>
  <c r="BQ10" s="1"/>
  <c r="BM10"/>
  <c r="BJ11"/>
  <c r="BK11" s="1"/>
  <c r="BO8" i="109"/>
  <c r="BQ8" s="1"/>
  <c r="CD72" s="1"/>
  <c r="BM8"/>
  <c r="BM34" s="1"/>
  <c r="BJ7" i="110"/>
  <c r="BK7" s="1"/>
  <c r="BG34"/>
  <c r="BJ8"/>
  <c r="BK8" s="1"/>
  <c r="BJ34" i="103" l="1"/>
  <c r="BJ8" i="111"/>
  <c r="BK8" s="1"/>
  <c r="AI34"/>
  <c r="BG7"/>
  <c r="BO9"/>
  <c r="BQ9" s="1"/>
  <c r="BM9"/>
  <c r="BM8" i="108"/>
  <c r="BO8"/>
  <c r="BQ8" s="1"/>
  <c r="BM16" i="103"/>
  <c r="BO16" i="107"/>
  <c r="BQ16" s="1"/>
  <c r="BM11"/>
  <c r="BO8" i="100"/>
  <c r="BQ8" s="1"/>
  <c r="BM8"/>
  <c r="BJ34" i="110"/>
  <c r="BK11" i="103"/>
  <c r="BM11" s="1"/>
  <c r="BJ7" i="107"/>
  <c r="BJ34" s="1"/>
  <c r="BG34"/>
  <c r="BR10" i="109"/>
  <c r="BS10" s="1"/>
  <c r="M10" s="1"/>
  <c r="BR14"/>
  <c r="BS14" s="1"/>
  <c r="M14" s="1"/>
  <c r="BR18"/>
  <c r="BS18" s="1"/>
  <c r="M18" s="1"/>
  <c r="BR22"/>
  <c r="BS22" s="1"/>
  <c r="M22" s="1"/>
  <c r="BR26"/>
  <c r="BS26" s="1"/>
  <c r="M26" s="1"/>
  <c r="BR30"/>
  <c r="BS30" s="1"/>
  <c r="M30" s="1"/>
  <c r="CD53"/>
  <c r="CD57"/>
  <c r="CD61"/>
  <c r="CD65"/>
  <c r="CD69"/>
  <c r="BR7"/>
  <c r="BS7" s="1"/>
  <c r="M7" s="1"/>
  <c r="BR11"/>
  <c r="BS11" s="1"/>
  <c r="M11" s="1"/>
  <c r="BR15"/>
  <c r="BS15" s="1"/>
  <c r="M15" s="1"/>
  <c r="BR19"/>
  <c r="BS19" s="1"/>
  <c r="M19" s="1"/>
  <c r="BR23"/>
  <c r="BS23" s="1"/>
  <c r="M23" s="1"/>
  <c r="BR27"/>
  <c r="BS27" s="1"/>
  <c r="M27" s="1"/>
  <c r="BR31"/>
  <c r="BS31" s="1"/>
  <c r="M31" s="1"/>
  <c r="CD54"/>
  <c r="CD58"/>
  <c r="CD62"/>
  <c r="CD66"/>
  <c r="CD70"/>
  <c r="BJ7" i="108"/>
  <c r="BJ34" s="1"/>
  <c r="BG34"/>
  <c r="BM8" i="107"/>
  <c r="BO8"/>
  <c r="BQ8" s="1"/>
  <c r="BO17"/>
  <c r="BQ17" s="1"/>
  <c r="BM17"/>
  <c r="BO9" i="103"/>
  <c r="BQ9" s="1"/>
  <c r="CD53" s="1"/>
  <c r="BM9"/>
  <c r="BM34" s="1"/>
  <c r="BJ12" i="100"/>
  <c r="BJ34" s="1"/>
  <c r="BR8" i="109"/>
  <c r="BS8" s="1"/>
  <c r="M8" s="1"/>
  <c r="BR12"/>
  <c r="BS12" s="1"/>
  <c r="M12" s="1"/>
  <c r="BR16"/>
  <c r="BS16" s="1"/>
  <c r="M16" s="1"/>
  <c r="BR20"/>
  <c r="BS20" s="1"/>
  <c r="M20" s="1"/>
  <c r="BR24"/>
  <c r="BS24" s="1"/>
  <c r="M24" s="1"/>
  <c r="BR28"/>
  <c r="BS28" s="1"/>
  <c r="M28" s="1"/>
  <c r="BR32"/>
  <c r="BS32" s="1"/>
  <c r="M32" s="1"/>
  <c r="CD55"/>
  <c r="CD59"/>
  <c r="CD63"/>
  <c r="CD67"/>
  <c r="CD71"/>
  <c r="BR9"/>
  <c r="BS9" s="1"/>
  <c r="M9" s="1"/>
  <c r="BR13"/>
  <c r="BS13" s="1"/>
  <c r="M13" s="1"/>
  <c r="BR17"/>
  <c r="BS17" s="1"/>
  <c r="M17" s="1"/>
  <c r="BR21"/>
  <c r="BS21" s="1"/>
  <c r="M21" s="1"/>
  <c r="BR25"/>
  <c r="BS25" s="1"/>
  <c r="M25" s="1"/>
  <c r="BR29"/>
  <c r="BS29" s="1"/>
  <c r="M29" s="1"/>
  <c r="BR33"/>
  <c r="BS33" s="1"/>
  <c r="M33" s="1"/>
  <c r="CD56"/>
  <c r="CD60"/>
  <c r="CD64"/>
  <c r="CD68"/>
  <c r="BO14" i="107"/>
  <c r="BQ14" s="1"/>
  <c r="BO13"/>
  <c r="BQ13" s="1"/>
  <c r="BM8" i="110"/>
  <c r="BO8"/>
  <c r="BQ8" s="1"/>
  <c r="BK34"/>
  <c r="BM7"/>
  <c r="BO8" i="111" l="1"/>
  <c r="BQ8" s="1"/>
  <c r="BM8"/>
  <c r="BJ7"/>
  <c r="BJ34" s="1"/>
  <c r="BG34"/>
  <c r="BR25" i="103"/>
  <c r="BS25" s="1"/>
  <c r="M25" s="1"/>
  <c r="BR26"/>
  <c r="BS26" s="1"/>
  <c r="M26" s="1"/>
  <c r="BR33"/>
  <c r="BS33" s="1"/>
  <c r="M33" s="1"/>
  <c r="BR7"/>
  <c r="BS7" s="1"/>
  <c r="M7" s="1"/>
  <c r="BR11"/>
  <c r="BS11" s="1"/>
  <c r="M11" s="1"/>
  <c r="BR15"/>
  <c r="BS15" s="1"/>
  <c r="M15" s="1"/>
  <c r="BR19"/>
  <c r="BS19" s="1"/>
  <c r="M19" s="1"/>
  <c r="BR29"/>
  <c r="BS29" s="1"/>
  <c r="M29" s="1"/>
  <c r="BR8"/>
  <c r="BS8" s="1"/>
  <c r="M8" s="1"/>
  <c r="BR12"/>
  <c r="BS12" s="1"/>
  <c r="M12" s="1"/>
  <c r="BR16"/>
  <c r="BS16" s="1"/>
  <c r="M16" s="1"/>
  <c r="BR20"/>
  <c r="BS20" s="1"/>
  <c r="M20" s="1"/>
  <c r="BR30"/>
  <c r="BS30" s="1"/>
  <c r="M30" s="1"/>
  <c r="CD54"/>
  <c r="CD56"/>
  <c r="CD58"/>
  <c r="CD60"/>
  <c r="CD62"/>
  <c r="CD64"/>
  <c r="CD66"/>
  <c r="CD68"/>
  <c r="CD70"/>
  <c r="CD72"/>
  <c r="BK12" i="100"/>
  <c r="BK7" i="108"/>
  <c r="BK7" i="107"/>
  <c r="BR24" i="103"/>
  <c r="BS24" s="1"/>
  <c r="M24" s="1"/>
  <c r="BR21"/>
  <c r="BS21" s="1"/>
  <c r="M21" s="1"/>
  <c r="BR22"/>
  <c r="BS22" s="1"/>
  <c r="M22" s="1"/>
  <c r="BR23"/>
  <c r="BS23" s="1"/>
  <c r="M23" s="1"/>
  <c r="BR9"/>
  <c r="BS9" s="1"/>
  <c r="M9" s="1"/>
  <c r="BR13"/>
  <c r="BS13" s="1"/>
  <c r="M13" s="1"/>
  <c r="BR17"/>
  <c r="BS17" s="1"/>
  <c r="M17" s="1"/>
  <c r="BR27"/>
  <c r="BS27" s="1"/>
  <c r="M27" s="1"/>
  <c r="BR31"/>
  <c r="BS31" s="1"/>
  <c r="M31" s="1"/>
  <c r="BR10"/>
  <c r="BS10" s="1"/>
  <c r="M10" s="1"/>
  <c r="BR14"/>
  <c r="BS14" s="1"/>
  <c r="M14" s="1"/>
  <c r="BR18"/>
  <c r="BS18" s="1"/>
  <c r="M18" s="1"/>
  <c r="BR28"/>
  <c r="BS28" s="1"/>
  <c r="M28" s="1"/>
  <c r="BR32"/>
  <c r="BS32" s="1"/>
  <c r="M32" s="1"/>
  <c r="CD55"/>
  <c r="CD57"/>
  <c r="CD59"/>
  <c r="CD61"/>
  <c r="CD63"/>
  <c r="CD65"/>
  <c r="CD67"/>
  <c r="CD69"/>
  <c r="CD71"/>
  <c r="BR32" i="100"/>
  <c r="BS32" s="1"/>
  <c r="M32" s="1"/>
  <c r="CD72"/>
  <c r="CD53"/>
  <c r="BR28"/>
  <c r="BS28" s="1"/>
  <c r="M28" s="1"/>
  <c r="BR18"/>
  <c r="BS18" s="1"/>
  <c r="M18" s="1"/>
  <c r="BR14"/>
  <c r="BS14" s="1"/>
  <c r="M14" s="1"/>
  <c r="BR10"/>
  <c r="BS10" s="1"/>
  <c r="M10" s="1"/>
  <c r="BR31"/>
  <c r="BS31" s="1"/>
  <c r="M31" s="1"/>
  <c r="BR26"/>
  <c r="BS26" s="1"/>
  <c r="M26" s="1"/>
  <c r="BR24"/>
  <c r="BS24" s="1"/>
  <c r="M24" s="1"/>
  <c r="BR22"/>
  <c r="BS22" s="1"/>
  <c r="M22" s="1"/>
  <c r="BR17"/>
  <c r="BS17" s="1"/>
  <c r="M17" s="1"/>
  <c r="BR9"/>
  <c r="BS9" s="1"/>
  <c r="M9" s="1"/>
  <c r="CD69"/>
  <c r="CD67"/>
  <c r="CD65"/>
  <c r="CD63"/>
  <c r="CD61"/>
  <c r="CD59"/>
  <c r="CD57"/>
  <c r="CD55"/>
  <c r="BR33"/>
  <c r="BS33" s="1"/>
  <c r="M33" s="1"/>
  <c r="BR19"/>
  <c r="BS19" s="1"/>
  <c r="M19" s="1"/>
  <c r="BR15"/>
  <c r="BS15" s="1"/>
  <c r="M15" s="1"/>
  <c r="CD71"/>
  <c r="BR30"/>
  <c r="BS30" s="1"/>
  <c r="M30" s="1"/>
  <c r="BR20"/>
  <c r="BS20" s="1"/>
  <c r="M20" s="1"/>
  <c r="BR16"/>
  <c r="BS16" s="1"/>
  <c r="M16" s="1"/>
  <c r="BR12"/>
  <c r="BS12" s="1"/>
  <c r="M12" s="1"/>
  <c r="BR8"/>
  <c r="BS8" s="1"/>
  <c r="M8" s="1"/>
  <c r="BR27"/>
  <c r="BS27" s="1"/>
  <c r="M27" s="1"/>
  <c r="BR25"/>
  <c r="BS25" s="1"/>
  <c r="M25" s="1"/>
  <c r="BR23"/>
  <c r="BS23" s="1"/>
  <c r="M23" s="1"/>
  <c r="BR21"/>
  <c r="BS21" s="1"/>
  <c r="M21" s="1"/>
  <c r="BR13"/>
  <c r="BS13" s="1"/>
  <c r="M13" s="1"/>
  <c r="CD70"/>
  <c r="CD68"/>
  <c r="CD66"/>
  <c r="CD64"/>
  <c r="CD62"/>
  <c r="CD60"/>
  <c r="CD58"/>
  <c r="CD56"/>
  <c r="CD54"/>
  <c r="BR29"/>
  <c r="BS29" s="1"/>
  <c r="M29" s="1"/>
  <c r="BR11"/>
  <c r="BS11" s="1"/>
  <c r="M11" s="1"/>
  <c r="BR7"/>
  <c r="BS7" s="1"/>
  <c r="M7" s="1"/>
  <c r="BO11" i="107"/>
  <c r="BQ11" s="1"/>
  <c r="BK34" i="103"/>
  <c r="BM34" i="110"/>
  <c r="BK7" i="111" l="1"/>
  <c r="BO7" i="107"/>
  <c r="BQ7" s="1"/>
  <c r="BM7"/>
  <c r="BM34" s="1"/>
  <c r="BK34"/>
  <c r="BM12" i="100"/>
  <c r="BM34" s="1"/>
  <c r="BK34"/>
  <c r="BO7" i="108"/>
  <c r="BQ7" s="1"/>
  <c r="BM7"/>
  <c r="BM34" s="1"/>
  <c r="BK34"/>
  <c r="K7" i="110"/>
  <c r="BO7"/>
  <c r="BQ7" s="1"/>
  <c r="BM7" i="111" l="1"/>
  <c r="BM34" s="1"/>
  <c r="K7"/>
  <c r="BK34"/>
  <c r="BO7"/>
  <c r="BQ7" s="1"/>
  <c r="CD59" i="110"/>
  <c r="CD69"/>
  <c r="BR31"/>
  <c r="BS31" s="1"/>
  <c r="M31" s="1"/>
  <c r="BR7"/>
  <c r="BS7" s="1"/>
  <c r="M7" s="1"/>
  <c r="BR17"/>
  <c r="BS17" s="1"/>
  <c r="M17" s="1"/>
  <c r="CD61"/>
  <c r="CD57"/>
  <c r="BR18"/>
  <c r="BS18" s="1"/>
  <c r="M18" s="1"/>
  <c r="BR13"/>
  <c r="BS13" s="1"/>
  <c r="M13" s="1"/>
  <c r="BR8"/>
  <c r="BS8" s="1"/>
  <c r="M8" s="1"/>
  <c r="CD54"/>
  <c r="BR25"/>
  <c r="BS25" s="1"/>
  <c r="M25" s="1"/>
  <c r="CD60"/>
  <c r="BR33"/>
  <c r="BS33" s="1"/>
  <c r="M33" s="1"/>
  <c r="CD65"/>
  <c r="BR23"/>
  <c r="BS23" s="1"/>
  <c r="M23" s="1"/>
  <c r="CD67"/>
  <c r="BR9"/>
  <c r="BS9" s="1"/>
  <c r="M9" s="1"/>
  <c r="BR24"/>
  <c r="BS24" s="1"/>
  <c r="M24" s="1"/>
  <c r="BR19"/>
  <c r="BS19" s="1"/>
  <c r="M19" s="1"/>
  <c r="BR15"/>
  <c r="BS15" s="1"/>
  <c r="M15" s="1"/>
  <c r="CD66"/>
  <c r="CD53"/>
  <c r="BR27"/>
  <c r="BS27" s="1"/>
  <c r="M27" s="1"/>
  <c r="CD58"/>
  <c r="BR16"/>
  <c r="BS16" s="1"/>
  <c r="M16" s="1"/>
  <c r="CD63"/>
  <c r="CD71"/>
  <c r="BR28"/>
  <c r="BS28" s="1"/>
  <c r="M28" s="1"/>
  <c r="BR10"/>
  <c r="BS10" s="1"/>
  <c r="M10" s="1"/>
  <c r="CD72"/>
  <c r="CD68"/>
  <c r="BR30"/>
  <c r="BS30" s="1"/>
  <c r="M30" s="1"/>
  <c r="CD56"/>
  <c r="BR11"/>
  <c r="BS11" s="1"/>
  <c r="M11" s="1"/>
  <c r="CD62"/>
  <c r="BR20"/>
  <c r="BS20" s="1"/>
  <c r="M20" s="1"/>
  <c r="BR32"/>
  <c r="BS32" s="1"/>
  <c r="M32" s="1"/>
  <c r="BR14"/>
  <c r="BS14" s="1"/>
  <c r="M14" s="1"/>
  <c r="BR22"/>
  <c r="BS22" s="1"/>
  <c r="M22" s="1"/>
  <c r="CD64"/>
  <c r="BR26"/>
  <c r="BS26" s="1"/>
  <c r="M26" s="1"/>
  <c r="BR21"/>
  <c r="BS21" s="1"/>
  <c r="M21" s="1"/>
  <c r="CD70"/>
  <c r="BR29"/>
  <c r="BS29" s="1"/>
  <c r="M29" s="1"/>
  <c r="CD55"/>
  <c r="BR12"/>
  <c r="BS12" s="1"/>
  <c r="M12" s="1"/>
  <c r="CD72" i="108"/>
  <c r="CD71"/>
  <c r="CD70"/>
  <c r="CD69"/>
  <c r="CD68"/>
  <c r="CD67"/>
  <c r="CD66"/>
  <c r="CD65"/>
  <c r="CD64"/>
  <c r="CD63"/>
  <c r="CD62"/>
  <c r="CD61"/>
  <c r="CD60"/>
  <c r="CD59"/>
  <c r="CD58"/>
  <c r="CD57"/>
  <c r="CD56"/>
  <c r="CD55"/>
  <c r="CD54"/>
  <c r="BR32"/>
  <c r="BS32" s="1"/>
  <c r="M32" s="1"/>
  <c r="BR30"/>
  <c r="BS30" s="1"/>
  <c r="M30" s="1"/>
  <c r="BR28"/>
  <c r="BS28" s="1"/>
  <c r="M28" s="1"/>
  <c r="BR20"/>
  <c r="BS20" s="1"/>
  <c r="M20" s="1"/>
  <c r="BR18"/>
  <c r="BS18" s="1"/>
  <c r="M18" s="1"/>
  <c r="BR16"/>
  <c r="BS16" s="1"/>
  <c r="M16" s="1"/>
  <c r="BR14"/>
  <c r="BS14" s="1"/>
  <c r="M14" s="1"/>
  <c r="BR12"/>
  <c r="BS12" s="1"/>
  <c r="M12" s="1"/>
  <c r="BR10"/>
  <c r="BS10" s="1"/>
  <c r="M10" s="1"/>
  <c r="BR8"/>
  <c r="BS8" s="1"/>
  <c r="M8" s="1"/>
  <c r="CD53"/>
  <c r="BR31"/>
  <c r="BS31" s="1"/>
  <c r="M31" s="1"/>
  <c r="BR29"/>
  <c r="BS29" s="1"/>
  <c r="M29" s="1"/>
  <c r="BR27"/>
  <c r="BS27" s="1"/>
  <c r="M27" s="1"/>
  <c r="BR19"/>
  <c r="BS19" s="1"/>
  <c r="M19" s="1"/>
  <c r="BR17"/>
  <c r="BS17" s="1"/>
  <c r="M17" s="1"/>
  <c r="BR15"/>
  <c r="BS15" s="1"/>
  <c r="M15" s="1"/>
  <c r="BR13"/>
  <c r="BS13" s="1"/>
  <c r="M13" s="1"/>
  <c r="BR11"/>
  <c r="BS11" s="1"/>
  <c r="M11" s="1"/>
  <c r="BR9"/>
  <c r="BS9" s="1"/>
  <c r="M9" s="1"/>
  <c r="BR7"/>
  <c r="BS7" s="1"/>
  <c r="M7" s="1"/>
  <c r="BR21"/>
  <c r="BS21" s="1"/>
  <c r="M21" s="1"/>
  <c r="BR25"/>
  <c r="BS25" s="1"/>
  <c r="M25" s="1"/>
  <c r="BR24"/>
  <c r="BS24" s="1"/>
  <c r="M24" s="1"/>
  <c r="BR23"/>
  <c r="BS23" s="1"/>
  <c r="M23" s="1"/>
  <c r="BR33"/>
  <c r="BS33" s="1"/>
  <c r="M33" s="1"/>
  <c r="BR22"/>
  <c r="BS22" s="1"/>
  <c r="M22" s="1"/>
  <c r="BR26"/>
  <c r="BS26" s="1"/>
  <c r="M26" s="1"/>
  <c r="CD72" i="107"/>
  <c r="CD71"/>
  <c r="CD70"/>
  <c r="CD69"/>
  <c r="CD68"/>
  <c r="CD67"/>
  <c r="CD66"/>
  <c r="CD65"/>
  <c r="CD64"/>
  <c r="CD63"/>
  <c r="CD62"/>
  <c r="CD61"/>
  <c r="CD60"/>
  <c r="CD59"/>
  <c r="CD58"/>
  <c r="CD57"/>
  <c r="CD56"/>
  <c r="CD55"/>
  <c r="CD54"/>
  <c r="CD53"/>
  <c r="BR33"/>
  <c r="BS33" s="1"/>
  <c r="M33" s="1"/>
  <c r="BR31"/>
  <c r="BS31" s="1"/>
  <c r="M31" s="1"/>
  <c r="BR29"/>
  <c r="BS29" s="1"/>
  <c r="M29" s="1"/>
  <c r="BR27"/>
  <c r="BS27" s="1"/>
  <c r="M27" s="1"/>
  <c r="BR26"/>
  <c r="BS26" s="1"/>
  <c r="M26" s="1"/>
  <c r="BR25"/>
  <c r="BS25" s="1"/>
  <c r="M25" s="1"/>
  <c r="BR24"/>
  <c r="BS24" s="1"/>
  <c r="M24" s="1"/>
  <c r="BR23"/>
  <c r="BS23" s="1"/>
  <c r="M23" s="1"/>
  <c r="BR22"/>
  <c r="BS22" s="1"/>
  <c r="M22" s="1"/>
  <c r="BR21"/>
  <c r="BS21" s="1"/>
  <c r="M21" s="1"/>
  <c r="BR19"/>
  <c r="BS19" s="1"/>
  <c r="M19" s="1"/>
  <c r="BR17"/>
  <c r="BS17" s="1"/>
  <c r="M17" s="1"/>
  <c r="BR15"/>
  <c r="BS15" s="1"/>
  <c r="M15" s="1"/>
  <c r="BR13"/>
  <c r="BS13" s="1"/>
  <c r="M13" s="1"/>
  <c r="BR11"/>
  <c r="BS11" s="1"/>
  <c r="M11" s="1"/>
  <c r="BR9"/>
  <c r="BS9" s="1"/>
  <c r="M9" s="1"/>
  <c r="BR7"/>
  <c r="BS7" s="1"/>
  <c r="M7" s="1"/>
  <c r="BR32"/>
  <c r="BS32" s="1"/>
  <c r="M32" s="1"/>
  <c r="BR30"/>
  <c r="BS30" s="1"/>
  <c r="M30" s="1"/>
  <c r="BR28"/>
  <c r="BS28" s="1"/>
  <c r="M28" s="1"/>
  <c r="BR20"/>
  <c r="BS20" s="1"/>
  <c r="M20" s="1"/>
  <c r="BR18"/>
  <c r="BS18" s="1"/>
  <c r="M18" s="1"/>
  <c r="BR16"/>
  <c r="BS16" s="1"/>
  <c r="M16" s="1"/>
  <c r="BR14"/>
  <c r="BS14" s="1"/>
  <c r="M14" s="1"/>
  <c r="BR12"/>
  <c r="BS12" s="1"/>
  <c r="M12" s="1"/>
  <c r="BR10"/>
  <c r="BS10" s="1"/>
  <c r="M10" s="1"/>
  <c r="BR8"/>
  <c r="BS8" s="1"/>
  <c r="M8" s="1"/>
  <c r="CD53" i="111" l="1"/>
  <c r="BR32"/>
  <c r="BS32" s="1"/>
  <c r="M32" s="1"/>
  <c r="BR31"/>
  <c r="BS31" s="1"/>
  <c r="M31" s="1"/>
  <c r="BR30"/>
  <c r="BS30" s="1"/>
  <c r="M30" s="1"/>
  <c r="BR29"/>
  <c r="BS29" s="1"/>
  <c r="M29" s="1"/>
  <c r="BR28"/>
  <c r="BS28" s="1"/>
  <c r="M28" s="1"/>
  <c r="BR27"/>
  <c r="BS27" s="1"/>
  <c r="M27" s="1"/>
  <c r="BR26"/>
  <c r="BS26" s="1"/>
  <c r="M26" s="1"/>
  <c r="BR25"/>
  <c r="BS25" s="1"/>
  <c r="M25" s="1"/>
  <c r="BR24"/>
  <c r="BS24" s="1"/>
  <c r="M24" s="1"/>
  <c r="BR23"/>
  <c r="BS23" s="1"/>
  <c r="M23" s="1"/>
  <c r="BR22"/>
  <c r="BS22" s="1"/>
  <c r="M22" s="1"/>
  <c r="BR21"/>
  <c r="BS21" s="1"/>
  <c r="M21" s="1"/>
  <c r="BR20"/>
  <c r="BS20" s="1"/>
  <c r="M20" s="1"/>
  <c r="BR19"/>
  <c r="BS19" s="1"/>
  <c r="M19" s="1"/>
  <c r="BR10"/>
  <c r="BS10" s="1"/>
  <c r="M10" s="1"/>
  <c r="BR9"/>
  <c r="BS9" s="1"/>
  <c r="M9" s="1"/>
  <c r="BR7"/>
  <c r="BS7" s="1"/>
  <c r="M7" s="1"/>
  <c r="BR14"/>
  <c r="BS14" s="1"/>
  <c r="M14" s="1"/>
  <c r="BR8"/>
  <c r="BS8" s="1"/>
  <c r="M8" s="1"/>
  <c r="CD57"/>
  <c r="BR17"/>
  <c r="BS17" s="1"/>
  <c r="M17" s="1"/>
  <c r="CD65"/>
  <c r="CD68"/>
  <c r="CD70"/>
  <c r="CD72"/>
  <c r="CD56"/>
  <c r="BR16"/>
  <c r="BS16" s="1"/>
  <c r="M16" s="1"/>
  <c r="CD60"/>
  <c r="CD54"/>
  <c r="CD61"/>
  <c r="CD64"/>
  <c r="CD63"/>
  <c r="BR15"/>
  <c r="BS15" s="1"/>
  <c r="M15" s="1"/>
  <c r="CD59"/>
  <c r="BR12"/>
  <c r="BS12" s="1"/>
  <c r="M12" s="1"/>
  <c r="BR18"/>
  <c r="BS18" s="1"/>
  <c r="M18" s="1"/>
  <c r="CD66"/>
  <c r="CD67"/>
  <c r="CD69"/>
  <c r="CD71"/>
  <c r="BR33"/>
  <c r="BS33" s="1"/>
  <c r="M33" s="1"/>
  <c r="CD55"/>
  <c r="BR13"/>
  <c r="BS13" s="1"/>
  <c r="M13" s="1"/>
  <c r="BR11"/>
  <c r="BS11" s="1"/>
  <c r="M11" s="1"/>
  <c r="CD62"/>
  <c r="CD58"/>
</calcChain>
</file>

<file path=xl/comments1.xml><?xml version="1.0" encoding="utf-8"?>
<comments xmlns="http://schemas.openxmlformats.org/spreadsheetml/2006/main">
  <authors>
    <author>user</author>
    <author>雨林木风</author>
    <author>User</author>
    <author>Administrator</author>
    <author>Windows 用户</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Y7" authorId="3">
      <text>
        <r>
          <rPr>
            <b/>
            <sz val="9"/>
            <color indexed="81"/>
            <rFont val="Tahoma"/>
            <family val="2"/>
          </rPr>
          <t>Administrator:</t>
        </r>
        <r>
          <rPr>
            <sz val="9"/>
            <color indexed="81"/>
            <rFont val="Tahoma"/>
            <family val="2"/>
          </rPr>
          <t xml:space="preserve">
</t>
        </r>
        <r>
          <rPr>
            <sz val="9"/>
            <color indexed="81"/>
            <rFont val="宋体"/>
            <family val="3"/>
            <charset val="134"/>
          </rPr>
          <t>预发</t>
        </r>
        <r>
          <rPr>
            <sz val="9"/>
            <color indexed="81"/>
            <rFont val="Tahoma"/>
            <family val="2"/>
          </rPr>
          <t>7500</t>
        </r>
        <r>
          <rPr>
            <sz val="9"/>
            <color indexed="81"/>
            <rFont val="宋体"/>
            <family val="3"/>
            <charset val="134"/>
          </rPr>
          <t>，因为新校区按照上半年平均保底</t>
        </r>
        <r>
          <rPr>
            <sz val="9"/>
            <color indexed="81"/>
            <rFont val="Tahoma"/>
            <family val="2"/>
          </rPr>
          <t>7500</t>
        </r>
        <r>
          <rPr>
            <sz val="9"/>
            <color indexed="81"/>
            <rFont val="宋体"/>
            <family val="3"/>
            <charset val="134"/>
          </rPr>
          <t>应发工资发放</t>
        </r>
        <r>
          <rPr>
            <sz val="9"/>
            <color indexed="81"/>
            <rFont val="Tahoma"/>
            <family val="2"/>
          </rPr>
          <t xml:space="preserve"> </t>
        </r>
        <r>
          <rPr>
            <sz val="9"/>
            <color indexed="81"/>
            <rFont val="宋体"/>
            <family val="3"/>
            <charset val="134"/>
          </rPr>
          <t>另外7月份天府路因为校区场地缘故7月份国际班没上课</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2">
      <text>
        <r>
          <rPr>
            <b/>
            <sz val="9"/>
            <rFont val="Tahoma"/>
            <family val="2"/>
          </rPr>
          <t>User:</t>
        </r>
        <r>
          <rPr>
            <sz val="9"/>
            <rFont val="Tahoma"/>
            <family val="2"/>
          </rPr>
          <t xml:space="preserve">
</t>
        </r>
        <r>
          <rPr>
            <sz val="9"/>
            <rFont val="宋体"/>
            <family val="3"/>
            <charset val="134"/>
          </rPr>
          <t>续费率</t>
        </r>
        <r>
          <rPr>
            <sz val="9"/>
            <rFont val="Tahoma"/>
            <family val="2"/>
          </rPr>
          <t>28%+6%</t>
        </r>
        <r>
          <rPr>
            <sz val="9"/>
            <rFont val="宋体"/>
            <family val="3"/>
            <charset val="134"/>
          </rPr>
          <t xml:space="preserve">（会员率100%）+0.4%（应届硕士）
6月总部审核
1.2017年上半年教师技能大赛  无参加
2.会员转换率：81.1% 6%
3.第二季度无续费率
阿米巴提成：28%+6%+0.4%＝34.4%
</t>
        </r>
      </text>
    </comment>
    <comment ref="AO8"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研训组长补贴</t>
        </r>
        <r>
          <rPr>
            <sz val="9"/>
            <color indexed="81"/>
            <rFont val="Tahoma"/>
            <family val="2"/>
          </rPr>
          <t>300</t>
        </r>
        <r>
          <rPr>
            <sz val="9"/>
            <color indexed="81"/>
            <rFont val="宋体"/>
            <family val="3"/>
            <charset val="134"/>
          </rPr>
          <t>元</t>
        </r>
      </text>
    </comment>
    <comment ref="AY8"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2</t>
        </r>
        <r>
          <rPr>
            <sz val="9"/>
            <color indexed="81"/>
            <rFont val="宋体"/>
            <family val="3"/>
            <charset val="134"/>
          </rPr>
          <t>个4次培优班</t>
        </r>
        <r>
          <rPr>
            <sz val="9"/>
            <color indexed="81"/>
            <rFont val="Tahoma"/>
            <family val="2"/>
          </rPr>
          <t>2*4*45=360</t>
        </r>
        <r>
          <rPr>
            <sz val="9"/>
            <color indexed="81"/>
            <rFont val="宋体"/>
            <family val="3"/>
            <charset val="134"/>
          </rPr>
          <t xml:space="preserve">
3场乐高课3*30=90
总计：360+90=450元</t>
        </r>
      </text>
    </comment>
    <comment ref="AZ8" authorId="3">
      <text>
        <r>
          <rPr>
            <b/>
            <sz val="9"/>
            <rFont val="宋体"/>
            <family val="3"/>
            <charset val="134"/>
          </rPr>
          <t>7月份因为校区没有装修好，国际班没有上课，老师没有课时费，增加保底预发工资3000。</t>
        </r>
      </text>
    </comment>
    <comment ref="W9" authorId="2">
      <text>
        <r>
          <rPr>
            <b/>
            <sz val="9"/>
            <color indexed="81"/>
            <rFont val="宋体"/>
            <family val="3"/>
            <charset val="134"/>
          </rPr>
          <t>User:</t>
        </r>
        <r>
          <rPr>
            <sz val="9"/>
            <color indexed="81"/>
            <rFont val="宋体"/>
            <family val="3"/>
            <charset val="134"/>
          </rPr>
          <t xml:space="preserve">
总监谈的保底-韦江娜</t>
        </r>
      </text>
    </comment>
    <comment ref="AO9"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电教小组长补贴2</t>
        </r>
        <r>
          <rPr>
            <sz val="9"/>
            <color indexed="81"/>
            <rFont val="Tahoma"/>
            <family val="2"/>
          </rPr>
          <t>00</t>
        </r>
        <r>
          <rPr>
            <sz val="9"/>
            <color indexed="81"/>
            <rFont val="宋体"/>
            <family val="3"/>
            <charset val="134"/>
          </rPr>
          <t>元</t>
        </r>
      </text>
    </comment>
    <comment ref="AY9"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1</t>
        </r>
        <r>
          <rPr>
            <sz val="9"/>
            <color indexed="81"/>
            <rFont val="宋体"/>
            <family val="3"/>
            <charset val="134"/>
          </rPr>
          <t>个6次自拼班</t>
        </r>
        <r>
          <rPr>
            <sz val="9"/>
            <color indexed="81"/>
            <rFont val="Tahoma"/>
            <family val="2"/>
          </rPr>
          <t>1*6*45=270
4</t>
        </r>
        <r>
          <rPr>
            <sz val="9"/>
            <color indexed="81"/>
            <rFont val="宋体"/>
            <family val="3"/>
            <charset val="134"/>
          </rPr>
          <t>个6次童话剧班4*6*45=1080
2场美式厨房课2*45=90
总计：270+1080+90=1440元</t>
        </r>
      </text>
    </comment>
    <comment ref="AZ9" authorId="3">
      <text>
        <r>
          <rPr>
            <b/>
            <sz val="9"/>
            <rFont val="宋体"/>
            <family val="3"/>
            <charset val="134"/>
          </rPr>
          <t>7月份因为校区没有装修好，国际班没有上课，老师没有课时费，增加保底预发工资3000。</t>
        </r>
      </text>
    </comment>
    <comment ref="W10" authorId="2">
      <text>
        <r>
          <rPr>
            <b/>
            <sz val="9"/>
            <color indexed="81"/>
            <rFont val="宋体"/>
            <family val="3"/>
            <charset val="134"/>
          </rPr>
          <t>User:</t>
        </r>
        <r>
          <rPr>
            <sz val="9"/>
            <color indexed="81"/>
            <rFont val="宋体"/>
            <family val="3"/>
            <charset val="134"/>
          </rPr>
          <t xml:space="preserve">
总监谈的保底-韦江娜</t>
        </r>
      </text>
    </comment>
    <comment ref="AY10"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3</t>
        </r>
        <r>
          <rPr>
            <sz val="9"/>
            <color indexed="81"/>
            <rFont val="宋体"/>
            <family val="3"/>
            <charset val="134"/>
          </rPr>
          <t>个6次自拼班</t>
        </r>
        <r>
          <rPr>
            <sz val="9"/>
            <color indexed="81"/>
            <rFont val="Tahoma"/>
            <family val="2"/>
          </rPr>
          <t>3*6*45=810
2</t>
        </r>
        <r>
          <rPr>
            <sz val="9"/>
            <color indexed="81"/>
            <rFont val="宋体"/>
            <family val="3"/>
            <charset val="134"/>
          </rPr>
          <t>个6次童话剧班2*6*45=540
3场美式厨房课3*45=135
总计：810+540+135=1485元</t>
        </r>
      </text>
    </comment>
    <comment ref="AZ10" authorId="3">
      <text>
        <r>
          <rPr>
            <b/>
            <sz val="9"/>
            <color indexed="81"/>
            <rFont val="Tahoma"/>
            <family val="2"/>
          </rPr>
          <t>Administrator:</t>
        </r>
        <r>
          <rPr>
            <sz val="9"/>
            <color indexed="81"/>
            <rFont val="Tahoma"/>
            <family val="2"/>
          </rPr>
          <t xml:space="preserve">
7</t>
        </r>
        <r>
          <rPr>
            <sz val="9"/>
            <color indexed="81"/>
            <rFont val="宋体"/>
            <family val="3"/>
            <charset val="134"/>
          </rPr>
          <t>月份因为校区没有装修好，国际班没有上课，老师没有课时费，增加保底预发工资</t>
        </r>
        <r>
          <rPr>
            <sz val="9"/>
            <color indexed="81"/>
            <rFont val="Tahoma"/>
            <family val="2"/>
          </rPr>
          <t>1015</t>
        </r>
        <r>
          <rPr>
            <sz val="9"/>
            <color indexed="81"/>
            <rFont val="宋体"/>
            <family val="3"/>
            <charset val="134"/>
          </rPr>
          <t>。</t>
        </r>
      </text>
    </comment>
    <comment ref="AZ11"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培训全勤，培训成绩优异，工作态度认真，发放保底工资</t>
        </r>
      </text>
    </comment>
  </commentList>
</comments>
</file>

<file path=xl/comments2.xml><?xml version="1.0" encoding="utf-8"?>
<comments xmlns="http://schemas.openxmlformats.org/spreadsheetml/2006/main">
  <authors>
    <author>user</author>
    <author>雨林木风</author>
    <author>User</author>
    <author>STHJXC</author>
    <author>admin</author>
    <author>Administrator</author>
    <author>Windows 用户</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I7" authorId="3">
      <text>
        <r>
          <rPr>
            <b/>
            <sz val="9"/>
            <color indexed="81"/>
            <rFont val="Tahoma"/>
            <family val="2"/>
          </rPr>
          <t>STHJXC:</t>
        </r>
        <r>
          <rPr>
            <sz val="9"/>
            <color indexed="81"/>
            <rFont val="Tahoma"/>
            <family val="2"/>
          </rPr>
          <t xml:space="preserve">
</t>
        </r>
        <r>
          <rPr>
            <sz val="9"/>
            <color indexed="81"/>
            <rFont val="宋体"/>
            <family val="3"/>
            <charset val="134"/>
          </rPr>
          <t>饱和率不达标扣</t>
        </r>
        <r>
          <rPr>
            <sz val="9"/>
            <color indexed="81"/>
            <rFont val="Tahoma"/>
            <family val="2"/>
          </rPr>
          <t>300</t>
        </r>
      </text>
    </comment>
    <comment ref="AL7" authorId="4">
      <text>
        <r>
          <rPr>
            <b/>
            <sz val="9"/>
            <color indexed="81"/>
            <rFont val="Tahoma"/>
            <family val="2"/>
          </rPr>
          <t>admin:</t>
        </r>
        <r>
          <rPr>
            <sz val="9"/>
            <color indexed="81"/>
            <rFont val="Tahoma"/>
            <family val="2"/>
          </rPr>
          <t xml:space="preserve">
1</t>
        </r>
        <r>
          <rPr>
            <sz val="9"/>
            <color indexed="81"/>
            <rFont val="宋体"/>
            <family val="3"/>
            <charset val="134"/>
          </rPr>
          <t>、新校开业，不考核团队续；</t>
        </r>
        <r>
          <rPr>
            <sz val="9"/>
            <color indexed="81"/>
            <rFont val="Tahoma"/>
            <family val="2"/>
          </rPr>
          <t xml:space="preserve"> 
2</t>
        </r>
        <r>
          <rPr>
            <sz val="9"/>
            <color indexed="81"/>
            <rFont val="宋体"/>
            <family val="3"/>
            <charset val="134"/>
          </rPr>
          <t>、个人续费不达标：
小学精读</t>
        </r>
        <r>
          <rPr>
            <sz val="9"/>
            <color indexed="81"/>
            <rFont val="Tahoma"/>
            <family val="2"/>
          </rPr>
          <t>1</t>
        </r>
        <r>
          <rPr>
            <sz val="9"/>
            <color indexed="81"/>
            <rFont val="宋体"/>
            <family val="3"/>
            <charset val="134"/>
          </rPr>
          <t>续</t>
        </r>
        <r>
          <rPr>
            <sz val="9"/>
            <color indexed="81"/>
            <rFont val="Tahoma"/>
            <family val="2"/>
          </rPr>
          <t xml:space="preserve">0
</t>
        </r>
        <r>
          <rPr>
            <sz val="9"/>
            <color indexed="81"/>
            <rFont val="宋体"/>
            <family val="3"/>
            <charset val="134"/>
          </rPr>
          <t>小学泛读：</t>
        </r>
        <r>
          <rPr>
            <sz val="9"/>
            <color indexed="81"/>
            <rFont val="Tahoma"/>
            <family val="2"/>
          </rPr>
          <t>1</t>
        </r>
        <r>
          <rPr>
            <sz val="9"/>
            <color indexed="81"/>
            <rFont val="宋体"/>
            <family val="3"/>
            <charset val="134"/>
          </rPr>
          <t>续</t>
        </r>
        <r>
          <rPr>
            <sz val="9"/>
            <color indexed="81"/>
            <rFont val="Tahoma"/>
            <family val="2"/>
          </rPr>
          <t xml:space="preserve">0
</t>
        </r>
        <r>
          <rPr>
            <sz val="9"/>
            <color indexed="81"/>
            <rFont val="宋体"/>
            <family val="3"/>
            <charset val="134"/>
          </rPr>
          <t>第二季度个人续费考核</t>
        </r>
        <r>
          <rPr>
            <sz val="9"/>
            <color indexed="81"/>
            <rFont val="Tahoma"/>
            <family val="2"/>
          </rPr>
          <t>300</t>
        </r>
        <r>
          <rPr>
            <sz val="9"/>
            <color indexed="81"/>
            <rFont val="宋体"/>
            <family val="3"/>
            <charset val="134"/>
          </rPr>
          <t>元</t>
        </r>
        <r>
          <rPr>
            <sz val="9"/>
            <color indexed="81"/>
            <rFont val="Tahoma"/>
            <family val="2"/>
          </rPr>
          <t>,</t>
        </r>
        <r>
          <rPr>
            <sz val="9"/>
            <color indexed="81"/>
            <rFont val="宋体"/>
            <family val="3"/>
            <charset val="134"/>
          </rPr>
          <t>具体见公式</t>
        </r>
        <r>
          <rPr>
            <sz val="9"/>
            <color indexed="81"/>
            <rFont val="Tahoma"/>
            <family val="2"/>
          </rPr>
          <t xml:space="preserve">.
</t>
        </r>
      </text>
    </comment>
    <comment ref="AY7" authorId="5">
      <text>
        <r>
          <rPr>
            <b/>
            <sz val="9"/>
            <color indexed="81"/>
            <rFont val="Tahoma"/>
            <family val="2"/>
          </rPr>
          <t>Administrator:</t>
        </r>
        <r>
          <rPr>
            <sz val="9"/>
            <color indexed="81"/>
            <rFont val="Tahoma"/>
            <family val="2"/>
          </rPr>
          <t xml:space="preserve">
</t>
        </r>
        <r>
          <rPr>
            <sz val="9"/>
            <color indexed="81"/>
            <rFont val="宋体"/>
            <family val="3"/>
            <charset val="134"/>
          </rPr>
          <t>预发</t>
        </r>
        <r>
          <rPr>
            <sz val="9"/>
            <color indexed="81"/>
            <rFont val="Tahoma"/>
            <family val="2"/>
          </rPr>
          <t>2000</t>
        </r>
        <r>
          <rPr>
            <sz val="9"/>
            <color indexed="81"/>
            <rFont val="宋体"/>
            <family val="3"/>
            <charset val="134"/>
          </rPr>
          <t>，因为新校区按照上半年平均保底</t>
        </r>
        <r>
          <rPr>
            <sz val="9"/>
            <color indexed="81"/>
            <rFont val="Tahoma"/>
            <family val="2"/>
          </rPr>
          <t>7500</t>
        </r>
        <r>
          <rPr>
            <sz val="9"/>
            <color indexed="81"/>
            <rFont val="宋体"/>
            <family val="3"/>
            <charset val="134"/>
          </rPr>
          <t>应发工资发放</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2">
      <text>
        <r>
          <rPr>
            <b/>
            <sz val="9"/>
            <rFont val="Tahoma"/>
            <family val="2"/>
          </rPr>
          <t>User:</t>
        </r>
        <r>
          <rPr>
            <sz val="9"/>
            <rFont val="Tahoma"/>
            <family val="2"/>
          </rPr>
          <t xml:space="preserve">
</t>
        </r>
        <r>
          <rPr>
            <sz val="9"/>
            <rFont val="宋体"/>
            <family val="3"/>
            <charset val="134"/>
          </rPr>
          <t>续费率</t>
        </r>
        <r>
          <rPr>
            <sz val="9"/>
            <rFont val="Tahoma"/>
            <family val="2"/>
          </rPr>
          <t>28%+6%</t>
        </r>
        <r>
          <rPr>
            <sz val="9"/>
            <rFont val="宋体"/>
            <family val="3"/>
            <charset val="134"/>
          </rPr>
          <t xml:space="preserve">（会员率100%）+0.4%（应届硕士）
6月总部审核
1.2017年上半年教师技能大赛  无参加
2.会员转换率：81.1% 6%
3.第二季度无续费率
阿米巴提成：28%+6%+0.4%＝34.4%
</t>
        </r>
      </text>
    </comment>
    <comment ref="AN8" authorId="2">
      <text>
        <r>
          <rPr>
            <b/>
            <sz val="9"/>
            <color indexed="81"/>
            <rFont val="宋体"/>
            <family val="3"/>
            <charset val="134"/>
          </rPr>
          <t>User:</t>
        </r>
        <r>
          <rPr>
            <sz val="9"/>
            <color indexed="81"/>
            <rFont val="宋体"/>
            <family val="3"/>
            <charset val="134"/>
          </rPr>
          <t xml:space="preserve">
第二季度无续费率</t>
        </r>
      </text>
    </comment>
    <comment ref="AO8" authorId="6">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研训组长补贴</t>
        </r>
        <r>
          <rPr>
            <sz val="9"/>
            <color indexed="81"/>
            <rFont val="Tahoma"/>
            <family val="2"/>
          </rPr>
          <t>300</t>
        </r>
        <r>
          <rPr>
            <sz val="9"/>
            <color indexed="81"/>
            <rFont val="宋体"/>
            <family val="3"/>
            <charset val="134"/>
          </rPr>
          <t>元</t>
        </r>
      </text>
    </comment>
    <comment ref="AY8" authorId="6">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次自拼课</t>
        </r>
        <r>
          <rPr>
            <sz val="9"/>
            <color indexed="81"/>
            <rFont val="Tahoma"/>
            <family val="2"/>
          </rPr>
          <t xml:space="preserve">4*45=180
</t>
        </r>
        <r>
          <rPr>
            <sz val="9"/>
            <color indexed="81"/>
            <rFont val="宋体"/>
            <family val="3"/>
            <charset val="134"/>
          </rPr>
          <t>华景小学上课2*30=60
骏景小学上课2*30=60
父亲节活动1.5*30=45</t>
        </r>
      </text>
    </comment>
    <comment ref="AZ8" authorId="5">
      <text>
        <r>
          <rPr>
            <b/>
            <sz val="9"/>
            <rFont val="宋体"/>
            <family val="3"/>
            <charset val="134"/>
          </rPr>
          <t>保底基本工资1000，新老师带班少，为了留住老师，增加保底预发工资。</t>
        </r>
      </text>
    </comment>
    <comment ref="W9" authorId="2">
      <text>
        <r>
          <rPr>
            <b/>
            <sz val="9"/>
            <color indexed="81"/>
            <rFont val="宋体"/>
            <family val="3"/>
            <charset val="134"/>
          </rPr>
          <t>User:</t>
        </r>
        <r>
          <rPr>
            <sz val="9"/>
            <color indexed="81"/>
            <rFont val="宋体"/>
            <family val="3"/>
            <charset val="134"/>
          </rPr>
          <t xml:space="preserve">
总监谈的保底-韦江娜</t>
        </r>
      </text>
    </comment>
    <comment ref="AO9" authorId="6">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电教小组长补贴2</t>
        </r>
        <r>
          <rPr>
            <sz val="9"/>
            <color indexed="81"/>
            <rFont val="Tahoma"/>
            <family val="2"/>
          </rPr>
          <t>00</t>
        </r>
        <r>
          <rPr>
            <sz val="9"/>
            <color indexed="81"/>
            <rFont val="宋体"/>
            <family val="3"/>
            <charset val="134"/>
          </rPr>
          <t>元</t>
        </r>
      </text>
    </comment>
    <comment ref="AY9" authorId="6">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12</t>
        </r>
        <r>
          <rPr>
            <sz val="9"/>
            <color indexed="81"/>
            <rFont val="宋体"/>
            <family val="3"/>
            <charset val="134"/>
          </rPr>
          <t>次自拼课</t>
        </r>
        <r>
          <rPr>
            <sz val="9"/>
            <color indexed="81"/>
            <rFont val="Tahoma"/>
            <family val="2"/>
          </rPr>
          <t xml:space="preserve">12*45=540
</t>
        </r>
        <r>
          <rPr>
            <sz val="9"/>
            <color indexed="81"/>
            <rFont val="宋体"/>
            <family val="3"/>
            <charset val="134"/>
          </rPr>
          <t>幼升小体验课4*30=120
预热班1*30=60</t>
        </r>
      </text>
    </comment>
    <comment ref="AZ9" authorId="5">
      <text>
        <r>
          <rPr>
            <b/>
            <sz val="9"/>
            <rFont val="宋体"/>
            <family val="3"/>
            <charset val="134"/>
          </rPr>
          <t>保底基本工资3000，新老师带班少，为了留住老师，增加保底预发工资。</t>
        </r>
      </text>
    </comment>
    <comment ref="W10" authorId="2">
      <text>
        <r>
          <rPr>
            <b/>
            <sz val="9"/>
            <color indexed="81"/>
            <rFont val="宋体"/>
            <family val="3"/>
            <charset val="134"/>
          </rPr>
          <t>User:</t>
        </r>
        <r>
          <rPr>
            <sz val="9"/>
            <color indexed="81"/>
            <rFont val="宋体"/>
            <family val="3"/>
            <charset val="134"/>
          </rPr>
          <t xml:space="preserve">
总监谈的保底-韦江娜</t>
        </r>
      </text>
    </comment>
    <comment ref="AO10" authorId="6">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外教小组长补贴200元</t>
        </r>
      </text>
    </comment>
    <comment ref="AY10" authorId="6">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9</t>
        </r>
        <r>
          <rPr>
            <sz val="9"/>
            <color indexed="81"/>
            <rFont val="宋体"/>
            <family val="3"/>
            <charset val="134"/>
          </rPr>
          <t>次自拼课</t>
        </r>
        <r>
          <rPr>
            <sz val="9"/>
            <color indexed="81"/>
            <rFont val="Tahoma"/>
            <family val="2"/>
          </rPr>
          <t xml:space="preserve">9*45=405
</t>
        </r>
        <r>
          <rPr>
            <sz val="9"/>
            <color indexed="81"/>
            <rFont val="宋体"/>
            <family val="3"/>
            <charset val="134"/>
          </rPr>
          <t>代外教四次课4*30=120
三年级考前辅导2*30=60</t>
        </r>
      </text>
    </comment>
    <comment ref="AZ10" authorId="5">
      <text>
        <r>
          <rPr>
            <b/>
            <sz val="9"/>
            <rFont val="宋体"/>
            <family val="3"/>
            <charset val="134"/>
          </rPr>
          <t>保底基本工资3000，新老师带班少，为了留住老师，增加保底预发工资。</t>
        </r>
      </text>
    </comment>
    <comment ref="W11" authorId="2">
      <text>
        <r>
          <rPr>
            <b/>
            <sz val="9"/>
            <rFont val="Tahoma"/>
            <family val="2"/>
          </rPr>
          <t>User:</t>
        </r>
        <r>
          <rPr>
            <sz val="9"/>
            <rFont val="Tahoma"/>
            <family val="2"/>
          </rPr>
          <t xml:space="preserve">
</t>
        </r>
        <r>
          <rPr>
            <sz val="9"/>
            <rFont val="宋体"/>
            <family val="3"/>
            <charset val="134"/>
          </rPr>
          <t>带班9小时以下，  24%</t>
        </r>
      </text>
    </comment>
    <comment ref="W12" authorId="2">
      <text>
        <r>
          <rPr>
            <b/>
            <sz val="9"/>
            <rFont val="Tahoma"/>
            <family val="2"/>
          </rPr>
          <t>User:</t>
        </r>
        <r>
          <rPr>
            <sz val="9"/>
            <rFont val="Tahoma"/>
            <family val="2"/>
          </rPr>
          <t xml:space="preserve">
</t>
        </r>
        <r>
          <rPr>
            <sz val="9"/>
            <rFont val="宋体"/>
            <family val="3"/>
            <charset val="134"/>
          </rPr>
          <t>总监谈的保底</t>
        </r>
      </text>
    </comment>
  </commentList>
</comments>
</file>

<file path=xl/comments3.xml><?xml version="1.0" encoding="utf-8"?>
<comments xmlns="http://schemas.openxmlformats.org/spreadsheetml/2006/main">
  <authors>
    <author>user</author>
    <author>雨林木风</author>
    <author>User</author>
    <author>Administrator</author>
    <author>Windows 用户</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Y7" authorId="3">
      <text>
        <r>
          <rPr>
            <b/>
            <sz val="9"/>
            <color indexed="81"/>
            <rFont val="Tahoma"/>
            <family val="2"/>
          </rPr>
          <t>Administrator:</t>
        </r>
        <r>
          <rPr>
            <sz val="9"/>
            <color indexed="81"/>
            <rFont val="Tahoma"/>
            <family val="2"/>
          </rPr>
          <t xml:space="preserve">
</t>
        </r>
        <r>
          <rPr>
            <sz val="9"/>
            <color indexed="81"/>
            <rFont val="宋体"/>
            <family val="3"/>
            <charset val="134"/>
          </rPr>
          <t>预发</t>
        </r>
        <r>
          <rPr>
            <sz val="9"/>
            <color indexed="81"/>
            <rFont val="Tahoma"/>
            <family val="2"/>
          </rPr>
          <t>3000</t>
        </r>
        <r>
          <rPr>
            <sz val="9"/>
            <color indexed="81"/>
            <rFont val="宋体"/>
            <family val="3"/>
            <charset val="134"/>
          </rPr>
          <t>，因为新校区按照上半年平均保底</t>
        </r>
        <r>
          <rPr>
            <sz val="9"/>
            <color indexed="81"/>
            <rFont val="Tahoma"/>
            <family val="2"/>
          </rPr>
          <t>7000</t>
        </r>
        <r>
          <rPr>
            <sz val="9"/>
            <color indexed="81"/>
            <rFont val="宋体"/>
            <family val="3"/>
            <charset val="134"/>
          </rPr>
          <t>应发工资发放</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2">
      <text>
        <r>
          <rPr>
            <b/>
            <sz val="9"/>
            <rFont val="Tahoma"/>
            <family val="2"/>
          </rPr>
          <t>User:</t>
        </r>
        <r>
          <rPr>
            <sz val="9"/>
            <rFont val="Tahoma"/>
            <family val="2"/>
          </rPr>
          <t xml:space="preserve">
</t>
        </r>
        <r>
          <rPr>
            <sz val="9"/>
            <rFont val="宋体"/>
            <family val="3"/>
            <charset val="134"/>
          </rPr>
          <t>续费率</t>
        </r>
        <r>
          <rPr>
            <sz val="9"/>
            <rFont val="Tahoma"/>
            <family val="2"/>
          </rPr>
          <t>28%+3%</t>
        </r>
        <r>
          <rPr>
            <sz val="9"/>
            <rFont val="宋体"/>
            <family val="3"/>
            <charset val="134"/>
          </rPr>
          <t>会员转化（</t>
        </r>
        <r>
          <rPr>
            <sz val="9"/>
            <rFont val="Tahoma"/>
            <family val="2"/>
          </rPr>
          <t>78%</t>
        </r>
        <r>
          <rPr>
            <sz val="9"/>
            <rFont val="宋体"/>
            <family val="3"/>
            <charset val="134"/>
          </rPr>
          <t>）+3%（录像课大赛81.42分）
2017年财务数据
2017年上半年教师技能大赛81.42 3%
2017年3月会员转化率72.2% 3%</t>
        </r>
      </text>
    </comment>
    <comment ref="W9" authorId="2">
      <text>
        <r>
          <rPr>
            <b/>
            <sz val="9"/>
            <rFont val="Tahoma"/>
            <family val="2"/>
          </rPr>
          <t>User:</t>
        </r>
        <r>
          <rPr>
            <sz val="9"/>
            <rFont val="Tahoma"/>
            <family val="2"/>
          </rPr>
          <t xml:space="preserve">
</t>
        </r>
        <r>
          <rPr>
            <sz val="9"/>
            <rFont val="宋体"/>
            <family val="3"/>
            <charset val="134"/>
          </rPr>
          <t>续费率</t>
        </r>
        <r>
          <rPr>
            <sz val="9"/>
            <rFont val="Tahoma"/>
            <family val="2"/>
          </rPr>
          <t>28%+6%</t>
        </r>
        <r>
          <rPr>
            <sz val="9"/>
            <rFont val="宋体"/>
            <family val="3"/>
            <charset val="134"/>
          </rPr>
          <t>（会员率100%）+0.4%（应届硕士）2017年财务数据
2017年上半年教师技能大赛  无参加
2017年3月会员转化率 100%</t>
        </r>
      </text>
    </comment>
    <comment ref="AO9"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研训组长补贴</t>
        </r>
        <r>
          <rPr>
            <sz val="9"/>
            <color indexed="81"/>
            <rFont val="Tahoma"/>
            <family val="2"/>
          </rPr>
          <t>300</t>
        </r>
        <r>
          <rPr>
            <sz val="9"/>
            <color indexed="81"/>
            <rFont val="宋体"/>
            <family val="3"/>
            <charset val="134"/>
          </rPr>
          <t>元</t>
        </r>
      </text>
    </comment>
    <comment ref="AY9"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5</t>
        </r>
        <r>
          <rPr>
            <sz val="9"/>
            <color indexed="81"/>
            <rFont val="宋体"/>
            <family val="3"/>
            <charset val="134"/>
          </rPr>
          <t>次自拼课</t>
        </r>
        <r>
          <rPr>
            <sz val="9"/>
            <color indexed="81"/>
            <rFont val="Tahoma"/>
            <family val="2"/>
          </rPr>
          <t xml:space="preserve"> 5*60=300
5</t>
        </r>
        <r>
          <rPr>
            <sz val="9"/>
            <color indexed="81"/>
            <rFont val="宋体"/>
            <family val="3"/>
            <charset val="134"/>
          </rPr>
          <t>月5日上午天府路小学外教跟进 90</t>
        </r>
      </text>
    </comment>
    <comment ref="AZ9" authorId="3">
      <text>
        <r>
          <rPr>
            <b/>
            <sz val="9"/>
            <rFont val="宋体"/>
            <family val="3"/>
            <charset val="134"/>
          </rPr>
          <t>保底基本工资2500，新老师带班少，为了留住老师，增加保底预发工资。</t>
        </r>
      </text>
    </comment>
    <comment ref="W10" authorId="2">
      <text>
        <r>
          <rPr>
            <b/>
            <sz val="9"/>
            <color indexed="81"/>
            <rFont val="宋体"/>
            <family val="3"/>
            <charset val="134"/>
          </rPr>
          <t>User:</t>
        </r>
        <r>
          <rPr>
            <sz val="9"/>
            <color indexed="81"/>
            <rFont val="宋体"/>
            <family val="3"/>
            <charset val="134"/>
          </rPr>
          <t xml:space="preserve">
总监谈的保底</t>
        </r>
      </text>
    </comment>
    <comment ref="AO10"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电话小组长补贴</t>
        </r>
      </text>
    </comment>
    <comment ref="AY10"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次自拼课</t>
        </r>
        <r>
          <rPr>
            <sz val="9"/>
            <color indexed="81"/>
            <rFont val="Tahoma"/>
            <family val="2"/>
          </rPr>
          <t xml:space="preserve"> 8*60=480
1A</t>
        </r>
        <r>
          <rPr>
            <sz val="9"/>
            <color indexed="81"/>
            <rFont val="宋体"/>
            <family val="3"/>
            <charset val="134"/>
          </rPr>
          <t xml:space="preserve">预热课3*30=90
幼儿体验 2*30=60
</t>
        </r>
      </text>
    </comment>
    <comment ref="AZ10" authorId="3">
      <text>
        <r>
          <rPr>
            <b/>
            <sz val="9"/>
            <rFont val="宋体"/>
            <family val="3"/>
            <charset val="134"/>
          </rPr>
          <t>保底基本工资3000，新老师带班少，为了留住老师，增加保底预发工资。</t>
        </r>
      </text>
    </comment>
    <comment ref="W11" authorId="2">
      <text>
        <r>
          <rPr>
            <b/>
            <sz val="9"/>
            <color indexed="81"/>
            <rFont val="宋体"/>
            <family val="3"/>
            <charset val="134"/>
          </rPr>
          <t>User:</t>
        </r>
        <r>
          <rPr>
            <sz val="9"/>
            <color indexed="81"/>
            <rFont val="宋体"/>
            <family val="3"/>
            <charset val="134"/>
          </rPr>
          <t xml:space="preserve">
总监谈的保底</t>
        </r>
      </text>
    </comment>
    <comment ref="AO11"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外教小组长补贴</t>
        </r>
      </text>
    </comment>
    <comment ref="AY11" authorId="4">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次自拼课</t>
        </r>
        <r>
          <rPr>
            <sz val="9"/>
            <color indexed="81"/>
            <rFont val="Tahoma"/>
            <family val="2"/>
          </rPr>
          <t xml:space="preserve"> 4*60=240
</t>
        </r>
        <r>
          <rPr>
            <sz val="9"/>
            <color indexed="81"/>
            <rFont val="宋体"/>
            <family val="3"/>
            <charset val="134"/>
          </rPr>
          <t>代外教四次课4*30=120</t>
        </r>
      </text>
    </comment>
    <comment ref="AZ11" authorId="3">
      <text>
        <r>
          <rPr>
            <b/>
            <sz val="9"/>
            <rFont val="宋体"/>
            <family val="3"/>
            <charset val="134"/>
          </rPr>
          <t>保底基本工资3000，新老师带班少，为了留住老师，增加保底预发工资。</t>
        </r>
      </text>
    </comment>
    <comment ref="W12" authorId="2">
      <text>
        <r>
          <rPr>
            <b/>
            <sz val="9"/>
            <rFont val="Tahoma"/>
            <family val="2"/>
          </rPr>
          <t>User:</t>
        </r>
        <r>
          <rPr>
            <sz val="9"/>
            <rFont val="Tahoma"/>
            <family val="2"/>
          </rPr>
          <t xml:space="preserve">
</t>
        </r>
        <r>
          <rPr>
            <sz val="9"/>
            <rFont val="宋体"/>
            <family val="3"/>
            <charset val="134"/>
          </rPr>
          <t>带班9小时以下，续费率达标  24%</t>
        </r>
      </text>
    </comment>
    <comment ref="W13" authorId="2">
      <text>
        <r>
          <rPr>
            <b/>
            <sz val="9"/>
            <rFont val="Tahoma"/>
            <family val="2"/>
          </rPr>
          <t>User:</t>
        </r>
        <r>
          <rPr>
            <sz val="9"/>
            <rFont val="Tahoma"/>
            <family val="2"/>
          </rPr>
          <t xml:space="preserve">
</t>
        </r>
        <r>
          <rPr>
            <sz val="9"/>
            <rFont val="宋体"/>
            <family val="3"/>
            <charset val="134"/>
          </rPr>
          <t>带班9小时以下，续费率达标  24%</t>
        </r>
      </text>
    </comment>
  </commentList>
</comments>
</file>

<file path=xl/comments4.xml><?xml version="1.0" encoding="utf-8"?>
<comments xmlns="http://schemas.openxmlformats.org/spreadsheetml/2006/main">
  <authors>
    <author>user</author>
    <author>雨林木风</author>
    <author>User</author>
    <author>Windows 用户</author>
    <author>Administrator</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2">
      <text>
        <r>
          <rPr>
            <b/>
            <sz val="9"/>
            <rFont val="Tahoma"/>
            <family val="2"/>
          </rPr>
          <t>User:</t>
        </r>
        <r>
          <rPr>
            <sz val="9"/>
            <rFont val="Tahoma"/>
            <family val="2"/>
          </rPr>
          <t xml:space="preserve">
</t>
        </r>
        <r>
          <rPr>
            <sz val="9"/>
            <rFont val="宋体"/>
            <family val="3"/>
            <charset val="134"/>
          </rPr>
          <t>续费率</t>
        </r>
        <r>
          <rPr>
            <sz val="9"/>
            <rFont val="Tahoma"/>
            <family val="2"/>
          </rPr>
          <t>28%+3%</t>
        </r>
        <r>
          <rPr>
            <sz val="9"/>
            <rFont val="宋体"/>
            <family val="3"/>
            <charset val="134"/>
          </rPr>
          <t>会员转化（</t>
        </r>
        <r>
          <rPr>
            <sz val="9"/>
            <rFont val="Tahoma"/>
            <family val="2"/>
          </rPr>
          <t>78%</t>
        </r>
        <r>
          <rPr>
            <sz val="9"/>
            <rFont val="宋体"/>
            <family val="3"/>
            <charset val="134"/>
          </rPr>
          <t>）+3%（录像课大赛81.42分）
2017年财务数据
2017年上半年教师技能大赛81.42 3%
2017年3月会员转化率72.2% 3%</t>
        </r>
      </text>
    </comment>
    <comment ref="AO8"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研训组长补贴</t>
        </r>
      </text>
    </comment>
    <comment ref="AX8"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t>
        </r>
      </text>
    </comment>
    <comment ref="W9" authorId="2">
      <text>
        <r>
          <rPr>
            <b/>
            <sz val="9"/>
            <rFont val="Tahoma"/>
            <family val="2"/>
          </rPr>
          <t>User:</t>
        </r>
        <r>
          <rPr>
            <sz val="9"/>
            <rFont val="Tahoma"/>
            <family val="2"/>
          </rPr>
          <t xml:space="preserve">
</t>
        </r>
        <r>
          <rPr>
            <sz val="9"/>
            <rFont val="宋体"/>
            <family val="3"/>
            <charset val="134"/>
          </rPr>
          <t>续费率</t>
        </r>
        <r>
          <rPr>
            <sz val="9"/>
            <rFont val="Tahoma"/>
            <family val="2"/>
          </rPr>
          <t>28%+2%</t>
        </r>
        <r>
          <rPr>
            <sz val="9"/>
            <rFont val="宋体"/>
            <family val="3"/>
            <charset val="134"/>
          </rPr>
          <t>会员转化（</t>
        </r>
        <r>
          <rPr>
            <sz val="9"/>
            <rFont val="Tahoma"/>
            <family val="2"/>
          </rPr>
          <t>67%</t>
        </r>
        <r>
          <rPr>
            <sz val="9"/>
            <rFont val="宋体"/>
            <family val="3"/>
            <charset val="134"/>
          </rPr>
          <t>）+3%（录像课大赛81.87分）
2017年财务数据
2017年上半年教师技能大赛81.87 3%
2017年3月会员转化率60.6% 2%</t>
        </r>
      </text>
    </comment>
    <comment ref="AX9"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      120元
幼儿班助教   135元
华景小学上课  150元
幼儿体验课    180元</t>
        </r>
      </text>
    </comment>
    <comment ref="W10" authorId="2">
      <text>
        <r>
          <rPr>
            <b/>
            <sz val="9"/>
            <rFont val="Tahoma"/>
            <family val="2"/>
          </rPr>
          <t>User:</t>
        </r>
        <r>
          <rPr>
            <sz val="9"/>
            <rFont val="Tahoma"/>
            <family val="2"/>
          </rPr>
          <t xml:space="preserve">
</t>
        </r>
        <r>
          <rPr>
            <sz val="9"/>
            <rFont val="宋体"/>
            <family val="3"/>
            <charset val="134"/>
          </rPr>
          <t>续费率</t>
        </r>
        <r>
          <rPr>
            <sz val="9"/>
            <rFont val="Tahoma"/>
            <family val="2"/>
          </rPr>
          <t>28%+2%</t>
        </r>
        <r>
          <rPr>
            <sz val="9"/>
            <rFont val="宋体"/>
            <family val="3"/>
            <charset val="134"/>
          </rPr>
          <t>会员转化（</t>
        </r>
        <r>
          <rPr>
            <sz val="9"/>
            <rFont val="Tahoma"/>
            <family val="2"/>
          </rPr>
          <t>69%</t>
        </r>
        <r>
          <rPr>
            <sz val="9"/>
            <rFont val="宋体"/>
            <family val="3"/>
            <charset val="134"/>
          </rPr>
          <t>）+3%（录像课大赛88.32分）
2017年财务数据
2017年上半年教师技能大赛 88.32  3%
2017年3月会员转化率67.9% 2%</t>
        </r>
      </text>
    </comment>
    <comment ref="AX10"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      120元
培优班两次   60元
华景小学上课      240元</t>
        </r>
      </text>
    </comment>
    <comment ref="W11" authorId="2">
      <text>
        <r>
          <rPr>
            <b/>
            <sz val="9"/>
            <color indexed="81"/>
            <rFont val="宋体"/>
            <family val="3"/>
            <charset val="134"/>
          </rPr>
          <t>User:</t>
        </r>
        <r>
          <rPr>
            <sz val="9"/>
            <color indexed="81"/>
            <rFont val="宋体"/>
            <family val="3"/>
            <charset val="134"/>
          </rPr>
          <t xml:space="preserve">
2017年财务数据
2017年上半年教师技能大赛74.13  0 预发3%
2017年3月会员转化率23.1%  0 预发2%</t>
        </r>
      </text>
    </comment>
    <comment ref="AO11"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电教小组长补贴</t>
        </r>
      </text>
    </comment>
    <comment ref="AX11"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
乐高课一次 30元
8次自拼半4月5次课 300元
华景小学上课      240元</t>
        </r>
      </text>
    </comment>
    <comment ref="AZ11" authorId="4">
      <text>
        <r>
          <rPr>
            <b/>
            <sz val="9"/>
            <color indexed="81"/>
            <rFont val="Tahoma"/>
            <family val="2"/>
          </rPr>
          <t>Administrator:</t>
        </r>
        <r>
          <rPr>
            <sz val="9"/>
            <color indexed="81"/>
            <rFont val="Tahoma"/>
            <family val="2"/>
          </rPr>
          <t xml:space="preserve">
</t>
        </r>
        <r>
          <rPr>
            <sz val="9"/>
            <color indexed="81"/>
            <rFont val="宋体"/>
            <family val="3"/>
            <charset val="134"/>
          </rPr>
          <t>预发</t>
        </r>
        <r>
          <rPr>
            <sz val="9"/>
            <color indexed="81"/>
            <rFont val="Tahoma"/>
            <family val="2"/>
          </rPr>
          <t>500</t>
        </r>
      </text>
    </comment>
    <comment ref="W12" authorId="2">
      <text>
        <r>
          <rPr>
            <b/>
            <sz val="9"/>
            <rFont val="Tahoma"/>
            <family val="2"/>
          </rPr>
          <t>User:</t>
        </r>
        <r>
          <rPr>
            <sz val="9"/>
            <rFont val="Tahoma"/>
            <family val="2"/>
          </rPr>
          <t xml:space="preserve">
</t>
        </r>
        <r>
          <rPr>
            <sz val="9"/>
            <rFont val="宋体"/>
            <family val="3"/>
            <charset val="134"/>
          </rPr>
          <t>续费率</t>
        </r>
        <r>
          <rPr>
            <sz val="9"/>
            <rFont val="Tahoma"/>
            <family val="2"/>
          </rPr>
          <t>28%+3%</t>
        </r>
        <r>
          <rPr>
            <sz val="9"/>
            <rFont val="宋体"/>
            <family val="3"/>
            <charset val="134"/>
          </rPr>
          <t>会员转化（</t>
        </r>
        <r>
          <rPr>
            <sz val="9"/>
            <rFont val="Tahoma"/>
            <family val="2"/>
          </rPr>
          <t>78%</t>
        </r>
        <r>
          <rPr>
            <sz val="9"/>
            <rFont val="宋体"/>
            <family val="3"/>
            <charset val="134"/>
          </rPr>
          <t xml:space="preserve">）
</t>
        </r>
        <r>
          <rPr>
            <sz val="9"/>
            <rFont val="Tahoma"/>
            <family val="2"/>
          </rPr>
          <t>2017</t>
        </r>
        <r>
          <rPr>
            <sz val="9"/>
            <rFont val="宋体"/>
            <family val="3"/>
            <charset val="134"/>
          </rPr>
          <t xml:space="preserve">年财务数据
</t>
        </r>
        <r>
          <rPr>
            <sz val="9"/>
            <rFont val="Tahoma"/>
            <family val="2"/>
          </rPr>
          <t>2017</t>
        </r>
        <r>
          <rPr>
            <sz val="9"/>
            <rFont val="宋体"/>
            <family val="3"/>
            <charset val="134"/>
          </rPr>
          <t>年上半年教师技能大赛</t>
        </r>
        <r>
          <rPr>
            <sz val="9"/>
            <rFont val="Tahoma"/>
            <family val="2"/>
          </rPr>
          <t>69.10 -3%</t>
        </r>
        <r>
          <rPr>
            <sz val="9"/>
            <rFont val="宋体"/>
            <family val="3"/>
            <charset val="134"/>
          </rPr>
          <t xml:space="preserve">
</t>
        </r>
        <r>
          <rPr>
            <sz val="9"/>
            <rFont val="Tahoma"/>
            <family val="2"/>
          </rPr>
          <t>2017</t>
        </r>
        <r>
          <rPr>
            <sz val="9"/>
            <rFont val="宋体"/>
            <family val="3"/>
            <charset val="134"/>
          </rPr>
          <t>年</t>
        </r>
        <r>
          <rPr>
            <sz val="9"/>
            <rFont val="Tahoma"/>
            <family val="2"/>
          </rPr>
          <t>3</t>
        </r>
        <r>
          <rPr>
            <sz val="9"/>
            <rFont val="宋体"/>
            <family val="3"/>
            <charset val="134"/>
          </rPr>
          <t>月会员转化率</t>
        </r>
        <r>
          <rPr>
            <sz val="9"/>
            <rFont val="Tahoma"/>
            <family val="2"/>
          </rPr>
          <t>85.37% 6%</t>
        </r>
      </text>
    </comment>
    <comment ref="AX12"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
每周四4：30-6：00自拼课补差    180元
8次互动吧自拼班4月4次课 240元
骏景班4次  240元
培优兴趣班 30元
华景小学上课      240元</t>
        </r>
      </text>
    </comment>
    <comment ref="W13" authorId="2">
      <text>
        <r>
          <rPr>
            <b/>
            <sz val="9"/>
            <rFont val="Tahoma"/>
            <family val="2"/>
          </rPr>
          <t>User:</t>
        </r>
        <r>
          <rPr>
            <sz val="9"/>
            <rFont val="Tahoma"/>
            <family val="2"/>
          </rPr>
          <t xml:space="preserve">
</t>
        </r>
        <r>
          <rPr>
            <sz val="9"/>
            <rFont val="宋体"/>
            <family val="3"/>
            <charset val="134"/>
          </rPr>
          <t>续费率</t>
        </r>
        <r>
          <rPr>
            <sz val="9"/>
            <rFont val="Tahoma"/>
            <family val="2"/>
          </rPr>
          <t>28%+6%</t>
        </r>
        <r>
          <rPr>
            <sz val="9"/>
            <rFont val="宋体"/>
            <family val="3"/>
            <charset val="134"/>
          </rPr>
          <t>（会员率100%）+0.4%（应届硕士）2017年财务数据
2017年上半年教师技能大赛  无参加
2017年3月会员转化率 100%</t>
        </r>
      </text>
    </comment>
    <comment ref="AO13"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外教小组长补贴</t>
        </r>
      </text>
    </comment>
    <comment ref="AX13"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  120元
代王雨莎自拼课两次 120元
华景小学上课    210元         骏景班上课3次   180元</t>
        </r>
      </text>
    </comment>
    <comment ref="AZ13" authorId="4">
      <text>
        <r>
          <rPr>
            <b/>
            <sz val="9"/>
            <rFont val="宋体"/>
            <family val="3"/>
            <charset val="134"/>
          </rPr>
          <t>保底基本工资2500，新老师带班少，为了留住老师，增加保底预发工资。</t>
        </r>
      </text>
    </comment>
    <comment ref="W14" authorId="2">
      <text>
        <r>
          <rPr>
            <b/>
            <sz val="9"/>
            <color indexed="81"/>
            <rFont val="宋体"/>
            <family val="3"/>
            <charset val="134"/>
          </rPr>
          <t>User:</t>
        </r>
        <r>
          <rPr>
            <sz val="9"/>
            <color indexed="81"/>
            <rFont val="宋体"/>
            <family val="3"/>
            <charset val="134"/>
          </rPr>
          <t xml:space="preserve">
总监谈的保底</t>
        </r>
      </text>
    </comment>
    <comment ref="AX14"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 xml:space="preserve">月8号单词大赛 18：00-21：00  120元
幼儿助教 30元 
华景小学上课  210元         骏景班上课6次  360元
英语角 30元
美式厨房 90元
</t>
        </r>
      </text>
    </comment>
    <comment ref="AZ14" authorId="4">
      <text>
        <r>
          <rPr>
            <b/>
            <sz val="9"/>
            <rFont val="宋体"/>
            <family val="3"/>
            <charset val="134"/>
          </rPr>
          <t>保底基本工资3000，新老师带班少，为了留住老师，增加保底预发工资。</t>
        </r>
      </text>
    </comment>
    <comment ref="W15" authorId="2">
      <text>
        <r>
          <rPr>
            <b/>
            <sz val="9"/>
            <color indexed="81"/>
            <rFont val="宋体"/>
            <family val="3"/>
            <charset val="134"/>
          </rPr>
          <t>User:</t>
        </r>
        <r>
          <rPr>
            <sz val="9"/>
            <color indexed="81"/>
            <rFont val="宋体"/>
            <family val="3"/>
            <charset val="134"/>
          </rPr>
          <t xml:space="preserve">
总监谈的保底</t>
        </r>
      </text>
    </comment>
    <comment ref="AX15" authorId="3">
      <text>
        <r>
          <rPr>
            <sz val="9"/>
            <color indexed="81"/>
            <rFont val="宋体"/>
            <family val="3"/>
            <charset val="134"/>
          </rPr>
          <t xml:space="preserve">
骏景班三次课  180元
华景小学上课  240元
美式厨房  90元</t>
        </r>
      </text>
    </comment>
    <comment ref="AZ15" authorId="4">
      <text>
        <r>
          <rPr>
            <b/>
            <sz val="9"/>
            <rFont val="宋体"/>
            <family val="3"/>
            <charset val="134"/>
          </rPr>
          <t>保底基本工资3000，新老师带班少，为了留住老师，增加保底预发工资。</t>
        </r>
      </text>
    </comment>
    <comment ref="AZ16" authorId="4">
      <text>
        <r>
          <rPr>
            <b/>
            <sz val="9"/>
            <color indexed="81"/>
            <rFont val="Tahoma"/>
            <family val="2"/>
          </rPr>
          <t>Administrator:</t>
        </r>
        <r>
          <rPr>
            <sz val="9"/>
            <color indexed="81"/>
            <rFont val="Tahoma"/>
            <family val="2"/>
          </rPr>
          <t xml:space="preserve">
</t>
        </r>
        <r>
          <rPr>
            <sz val="9"/>
            <color indexed="81"/>
            <rFont val="宋体"/>
            <family val="3"/>
            <charset val="134"/>
          </rPr>
          <t>全勤培训。成绩优异</t>
        </r>
      </text>
    </comment>
    <comment ref="W17" authorId="2">
      <text>
        <r>
          <rPr>
            <b/>
            <sz val="9"/>
            <color indexed="81"/>
            <rFont val="宋体"/>
            <family val="3"/>
            <charset val="134"/>
          </rPr>
          <t>User:</t>
        </r>
        <r>
          <rPr>
            <sz val="9"/>
            <color indexed="81"/>
            <rFont val="宋体"/>
            <family val="3"/>
            <charset val="134"/>
          </rPr>
          <t xml:space="preserve">
总监谈的保底</t>
        </r>
      </text>
    </comment>
    <comment ref="AX17" authorId="3">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4</t>
        </r>
        <r>
          <rPr>
            <sz val="9"/>
            <color indexed="81"/>
            <rFont val="宋体"/>
            <family val="3"/>
            <charset val="134"/>
          </rPr>
          <t>月8号单词大赛 18：00-21：00
预热课 90元
骏景班8次课 480元
华景小学上课    150元                           试听课  100元</t>
        </r>
      </text>
    </comment>
    <comment ref="AZ17" authorId="4">
      <text>
        <r>
          <rPr>
            <b/>
            <sz val="9"/>
            <rFont val="宋体"/>
            <family val="3"/>
            <charset val="134"/>
          </rPr>
          <t>保底基本工资3000，新老师带班少，为了留住老师，增加保底预发工资。</t>
        </r>
      </text>
    </comment>
    <comment ref="AZ18" authorId="4">
      <text>
        <r>
          <rPr>
            <b/>
            <sz val="9"/>
            <color indexed="81"/>
            <rFont val="Tahoma"/>
            <family val="2"/>
          </rPr>
          <t>Administrator:</t>
        </r>
        <r>
          <rPr>
            <sz val="9"/>
            <color indexed="81"/>
            <rFont val="Tahoma"/>
            <family val="2"/>
          </rPr>
          <t xml:space="preserve">
</t>
        </r>
        <r>
          <rPr>
            <sz val="9"/>
            <color indexed="81"/>
            <rFont val="宋体"/>
            <family val="3"/>
            <charset val="134"/>
          </rPr>
          <t>全勤培训。成绩优异</t>
        </r>
      </text>
    </comment>
    <comment ref="AZ19" authorId="4">
      <text>
        <r>
          <rPr>
            <b/>
            <sz val="9"/>
            <color indexed="81"/>
            <rFont val="Tahoma"/>
            <family val="2"/>
          </rPr>
          <t>Administrator:</t>
        </r>
        <r>
          <rPr>
            <sz val="9"/>
            <color indexed="81"/>
            <rFont val="Tahoma"/>
            <family val="2"/>
          </rPr>
          <t xml:space="preserve">
</t>
        </r>
        <r>
          <rPr>
            <sz val="9"/>
            <color indexed="81"/>
            <rFont val="宋体"/>
            <family val="3"/>
            <charset val="134"/>
          </rPr>
          <t>全勤培训。成绩优异</t>
        </r>
      </text>
    </comment>
  </commentList>
</comments>
</file>

<file path=xl/comments5.xml><?xml version="1.0" encoding="utf-8"?>
<comments xmlns="http://schemas.openxmlformats.org/spreadsheetml/2006/main">
  <authors>
    <author>user</author>
    <author>雨林木风</author>
    <author>User</author>
    <author>Administrator</author>
    <author>STHJXC</author>
    <author>Windows 用户</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L7" authorId="3">
      <text>
        <r>
          <rPr>
            <b/>
            <sz val="9"/>
            <color indexed="81"/>
            <rFont val="Tahoma"/>
            <family val="2"/>
          </rPr>
          <t>Administrator:</t>
        </r>
        <r>
          <rPr>
            <b/>
            <sz val="9"/>
            <color indexed="81"/>
            <rFont val="宋体"/>
            <family val="3"/>
            <charset val="134"/>
          </rPr>
          <t>个人续费率差精读</t>
        </r>
        <r>
          <rPr>
            <b/>
            <sz val="9"/>
            <color indexed="81"/>
            <rFont val="Tahoma"/>
            <family val="2"/>
          </rPr>
          <t>1.8</t>
        </r>
        <r>
          <rPr>
            <b/>
            <sz val="9"/>
            <color indexed="81"/>
            <rFont val="宋体"/>
            <family val="3"/>
            <charset val="134"/>
          </rPr>
          <t>人头达标</t>
        </r>
        <r>
          <rPr>
            <sz val="9"/>
            <color indexed="81"/>
            <rFont val="Tahoma"/>
            <family val="2"/>
          </rPr>
          <t xml:space="preserve">
2017</t>
        </r>
        <r>
          <rPr>
            <sz val="9"/>
            <color indexed="81"/>
            <rFont val="宋体"/>
            <family val="3"/>
            <charset val="134"/>
          </rPr>
          <t xml:space="preserve">年第一季度续费率结算
</t>
        </r>
        <r>
          <rPr>
            <sz val="9"/>
            <color indexed="81"/>
            <rFont val="Tahoma"/>
            <family val="2"/>
          </rPr>
          <t>Administrator:</t>
        </r>
        <r>
          <rPr>
            <sz val="9"/>
            <color indexed="81"/>
            <rFont val="宋体"/>
            <family val="3"/>
            <charset val="134"/>
          </rPr>
          <t>个人续费率差精读</t>
        </r>
        <r>
          <rPr>
            <sz val="9"/>
            <color indexed="81"/>
            <rFont val="Tahoma"/>
            <family val="2"/>
          </rPr>
          <t>1.8</t>
        </r>
        <r>
          <rPr>
            <sz val="9"/>
            <color indexed="81"/>
            <rFont val="宋体"/>
            <family val="3"/>
            <charset val="134"/>
          </rPr>
          <t xml:space="preserve">人头达标
</t>
        </r>
        <r>
          <rPr>
            <sz val="9"/>
            <color indexed="81"/>
            <rFont val="Tahoma"/>
            <family val="2"/>
          </rPr>
          <t>2017</t>
        </r>
        <r>
          <rPr>
            <sz val="9"/>
            <color indexed="81"/>
            <rFont val="宋体"/>
            <family val="3"/>
            <charset val="134"/>
          </rPr>
          <t>年第一季度续费率结算
小学精读</t>
        </r>
        <r>
          <rPr>
            <sz val="9"/>
            <color indexed="81"/>
            <rFont val="Tahoma"/>
            <family val="2"/>
          </rPr>
          <t>2</t>
        </r>
        <r>
          <rPr>
            <sz val="9"/>
            <color indexed="81"/>
            <rFont val="宋体"/>
            <family val="3"/>
            <charset val="134"/>
          </rPr>
          <t>续</t>
        </r>
        <r>
          <rPr>
            <sz val="9"/>
            <color indexed="81"/>
            <rFont val="Tahoma"/>
            <family val="2"/>
          </rPr>
          <t xml:space="preserve">0 </t>
        </r>
        <r>
          <rPr>
            <sz val="9"/>
            <color indexed="81"/>
            <rFont val="宋体"/>
            <family val="3"/>
            <charset val="134"/>
          </rPr>
          <t>初中精读</t>
        </r>
        <r>
          <rPr>
            <sz val="9"/>
            <color indexed="81"/>
            <rFont val="Tahoma"/>
            <family val="2"/>
          </rPr>
          <t>1</t>
        </r>
        <r>
          <rPr>
            <sz val="9"/>
            <color indexed="81"/>
            <rFont val="宋体"/>
            <family val="3"/>
            <charset val="134"/>
          </rPr>
          <t>续</t>
        </r>
        <r>
          <rPr>
            <sz val="9"/>
            <color indexed="81"/>
            <rFont val="Tahoma"/>
            <family val="2"/>
          </rPr>
          <t xml:space="preserve">0  </t>
        </r>
        <r>
          <rPr>
            <sz val="9"/>
            <color indexed="81"/>
            <rFont val="宋体"/>
            <family val="3"/>
            <charset val="134"/>
          </rPr>
          <t>续费率</t>
        </r>
        <r>
          <rPr>
            <sz val="9"/>
            <color indexed="81"/>
            <rFont val="Tahoma"/>
            <family val="2"/>
          </rPr>
          <t xml:space="preserve">0%
</t>
        </r>
        <r>
          <rPr>
            <sz val="9"/>
            <color indexed="81"/>
            <rFont val="宋体"/>
            <family val="3"/>
            <charset val="134"/>
          </rPr>
          <t>（</t>
        </r>
        <r>
          <rPr>
            <sz val="9"/>
            <color indexed="81"/>
            <rFont val="Tahoma"/>
            <family val="2"/>
          </rPr>
          <t>0-2*0.6</t>
        </r>
        <r>
          <rPr>
            <sz val="9"/>
            <color indexed="81"/>
            <rFont val="宋体"/>
            <family val="3"/>
            <charset val="134"/>
          </rPr>
          <t>）</t>
        </r>
        <r>
          <rPr>
            <sz val="9"/>
            <color indexed="81"/>
            <rFont val="Tahoma"/>
            <family val="2"/>
          </rPr>
          <t>*325+(0-1*0.5)*175</t>
        </r>
      </text>
    </comment>
    <comment ref="AQ7" authorId="4">
      <text>
        <r>
          <rPr>
            <b/>
            <sz val="9"/>
            <color indexed="81"/>
            <rFont val="Tahoma"/>
            <family val="2"/>
          </rPr>
          <t>STHJXC:</t>
        </r>
        <r>
          <rPr>
            <sz val="9"/>
            <color indexed="81"/>
            <rFont val="Tahoma"/>
            <family val="2"/>
          </rPr>
          <t xml:space="preserve">
</t>
        </r>
        <r>
          <rPr>
            <sz val="9"/>
            <color indexed="81"/>
            <rFont val="宋体"/>
            <family val="3"/>
            <charset val="134"/>
          </rPr>
          <t>预发</t>
        </r>
        <r>
          <rPr>
            <sz val="9"/>
            <color indexed="81"/>
            <rFont val="Tahoma"/>
            <family val="2"/>
          </rPr>
          <t>600</t>
        </r>
        <r>
          <rPr>
            <sz val="9"/>
            <color indexed="81"/>
            <rFont val="宋体"/>
            <family val="3"/>
            <charset val="134"/>
          </rPr>
          <t>元</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续费率</t>
        </r>
        <r>
          <rPr>
            <sz val="9"/>
            <color indexed="81"/>
            <rFont val="Tahoma"/>
            <family val="2"/>
          </rPr>
          <t>21%</t>
        </r>
        <r>
          <rPr>
            <sz val="9"/>
            <color indexed="81"/>
            <rFont val="宋体"/>
            <family val="3"/>
            <charset val="134"/>
          </rPr>
          <t>（周上小时数</t>
        </r>
        <r>
          <rPr>
            <sz val="9"/>
            <color indexed="81"/>
            <rFont val="Tahoma"/>
            <family val="2"/>
          </rPr>
          <t>13</t>
        </r>
        <r>
          <rPr>
            <sz val="9"/>
            <color indexed="81"/>
            <rFont val="宋体"/>
            <family val="3"/>
            <charset val="134"/>
          </rPr>
          <t>，续费率</t>
        </r>
        <r>
          <rPr>
            <sz val="9"/>
            <color indexed="81"/>
            <rFont val="Tahoma"/>
            <family val="2"/>
          </rPr>
          <t xml:space="preserve">50% </t>
        </r>
        <r>
          <rPr>
            <sz val="9"/>
            <color indexed="81"/>
            <rFont val="宋体"/>
            <family val="3"/>
            <charset val="134"/>
          </rPr>
          <t>阿米巴提成调整为</t>
        </r>
        <r>
          <rPr>
            <sz val="9"/>
            <color indexed="81"/>
            <rFont val="Tahoma"/>
            <family val="2"/>
          </rPr>
          <t>21%</t>
        </r>
        <r>
          <rPr>
            <sz val="9"/>
            <color indexed="81"/>
            <rFont val="宋体"/>
            <family val="3"/>
            <charset val="134"/>
          </rPr>
          <t>）</t>
        </r>
      </text>
    </comment>
    <comment ref="AL8"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小学精度续费</t>
        </r>
        <r>
          <rPr>
            <sz val="9"/>
            <color indexed="81"/>
            <rFont val="Tahoma"/>
            <family val="2"/>
          </rPr>
          <t>5</t>
        </r>
        <r>
          <rPr>
            <sz val="9"/>
            <color indexed="81"/>
            <rFont val="宋体"/>
            <family val="3"/>
            <charset val="134"/>
          </rPr>
          <t>续</t>
        </r>
        <r>
          <rPr>
            <sz val="9"/>
            <color indexed="81"/>
            <rFont val="Tahoma"/>
            <family val="2"/>
          </rPr>
          <t>2
2017</t>
        </r>
        <r>
          <rPr>
            <sz val="9"/>
            <color indexed="81"/>
            <rFont val="宋体"/>
            <family val="3"/>
            <charset val="134"/>
          </rPr>
          <t>年第一季度续费率结算
小学精读</t>
        </r>
        <r>
          <rPr>
            <sz val="9"/>
            <color indexed="81"/>
            <rFont val="Tahoma"/>
            <family val="2"/>
          </rPr>
          <t>3</t>
        </r>
        <r>
          <rPr>
            <sz val="9"/>
            <color indexed="81"/>
            <rFont val="宋体"/>
            <family val="3"/>
            <charset val="134"/>
          </rPr>
          <t>续</t>
        </r>
        <r>
          <rPr>
            <sz val="9"/>
            <color indexed="81"/>
            <rFont val="Tahoma"/>
            <family val="2"/>
          </rPr>
          <t xml:space="preserve">2 </t>
        </r>
        <r>
          <rPr>
            <sz val="9"/>
            <color indexed="81"/>
            <rFont val="宋体"/>
            <family val="3"/>
            <charset val="134"/>
          </rPr>
          <t>泛读</t>
        </r>
        <r>
          <rPr>
            <sz val="9"/>
            <color indexed="81"/>
            <rFont val="Tahoma"/>
            <family val="2"/>
          </rPr>
          <t>1</t>
        </r>
        <r>
          <rPr>
            <sz val="9"/>
            <color indexed="81"/>
            <rFont val="宋体"/>
            <family val="3"/>
            <charset val="134"/>
          </rPr>
          <t>续</t>
        </r>
        <r>
          <rPr>
            <sz val="9"/>
            <color indexed="81"/>
            <rFont val="Tahoma"/>
            <family val="2"/>
          </rPr>
          <t xml:space="preserve">0  </t>
        </r>
        <r>
          <rPr>
            <sz val="9"/>
            <color indexed="81"/>
            <rFont val="宋体"/>
            <family val="3"/>
            <charset val="134"/>
          </rPr>
          <t>续费率</t>
        </r>
        <r>
          <rPr>
            <sz val="9"/>
            <color indexed="81"/>
            <rFont val="Tahoma"/>
            <family val="2"/>
          </rPr>
          <t xml:space="preserve">50%
</t>
        </r>
        <r>
          <rPr>
            <sz val="9"/>
            <color indexed="81"/>
            <rFont val="宋体"/>
            <family val="3"/>
            <charset val="134"/>
          </rPr>
          <t>（</t>
        </r>
        <r>
          <rPr>
            <sz val="9"/>
            <color indexed="81"/>
            <rFont val="Tahoma"/>
            <family val="2"/>
          </rPr>
          <t>2-3*0.6</t>
        </r>
        <r>
          <rPr>
            <sz val="9"/>
            <color indexed="81"/>
            <rFont val="宋体"/>
            <family val="3"/>
            <charset val="134"/>
          </rPr>
          <t>）</t>
        </r>
        <r>
          <rPr>
            <sz val="9"/>
            <color indexed="81"/>
            <rFont val="Tahoma"/>
            <family val="2"/>
          </rPr>
          <t>*325+</t>
        </r>
        <r>
          <rPr>
            <sz val="9"/>
            <color indexed="81"/>
            <rFont val="宋体"/>
            <family val="3"/>
            <charset val="134"/>
          </rPr>
          <t>（</t>
        </r>
        <r>
          <rPr>
            <sz val="9"/>
            <color indexed="81"/>
            <rFont val="Tahoma"/>
            <family val="2"/>
          </rPr>
          <t>0-1*0.6</t>
        </r>
        <r>
          <rPr>
            <sz val="9"/>
            <color indexed="81"/>
            <rFont val="宋体"/>
            <family val="3"/>
            <charset val="134"/>
          </rPr>
          <t>）</t>
        </r>
        <r>
          <rPr>
            <sz val="9"/>
            <color indexed="81"/>
            <rFont val="Tahoma"/>
            <family val="2"/>
          </rPr>
          <t>*175</t>
        </r>
      </text>
    </comment>
    <comment ref="AO8" authorId="2">
      <text>
        <r>
          <rPr>
            <b/>
            <sz val="9"/>
            <rFont val="Tahoma"/>
            <family val="2"/>
          </rPr>
          <t>User:</t>
        </r>
        <r>
          <rPr>
            <sz val="9"/>
            <rFont val="Tahoma"/>
            <family val="2"/>
          </rPr>
          <t xml:space="preserve">
</t>
        </r>
        <r>
          <rPr>
            <sz val="9"/>
            <rFont val="宋体"/>
            <family val="3"/>
            <charset val="134"/>
          </rPr>
          <t>教学小组长</t>
        </r>
      </text>
    </comment>
    <comment ref="AQ8" authorId="4">
      <text>
        <r>
          <rPr>
            <b/>
            <sz val="9"/>
            <color indexed="81"/>
            <rFont val="Tahoma"/>
            <family val="2"/>
          </rPr>
          <t>STHJXC:</t>
        </r>
        <r>
          <rPr>
            <sz val="9"/>
            <color indexed="81"/>
            <rFont val="Tahoma"/>
            <family val="2"/>
          </rPr>
          <t xml:space="preserve">
</t>
        </r>
        <r>
          <rPr>
            <sz val="9"/>
            <color indexed="81"/>
            <rFont val="宋体"/>
            <family val="3"/>
            <charset val="134"/>
          </rPr>
          <t>预发</t>
        </r>
        <r>
          <rPr>
            <sz val="9"/>
            <color indexed="81"/>
            <rFont val="Tahoma"/>
            <family val="2"/>
          </rPr>
          <t>500</t>
        </r>
        <r>
          <rPr>
            <sz val="9"/>
            <color indexed="81"/>
            <rFont val="宋体"/>
            <family val="3"/>
            <charset val="134"/>
          </rPr>
          <t>元</t>
        </r>
      </text>
    </comment>
    <comment ref="AX8" authorId="2">
      <text>
        <r>
          <rPr>
            <b/>
            <sz val="9"/>
            <rFont val="宋体"/>
            <family val="3"/>
            <charset val="134"/>
          </rPr>
          <t xml:space="preserve">                               骏景班两次课60*2=120
四年级统考监考 45
单词决赛加班 120
乐高课一次 30
华景小学上课30*6=180
总计：120+45+120+30+180=495</t>
        </r>
      </text>
    </comment>
    <comment ref="W9"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续费率</t>
        </r>
        <r>
          <rPr>
            <sz val="9"/>
            <color indexed="81"/>
            <rFont val="Tahoma"/>
            <family val="2"/>
          </rPr>
          <t>21%</t>
        </r>
        <r>
          <rPr>
            <sz val="9"/>
            <color indexed="81"/>
            <rFont val="宋体"/>
            <family val="3"/>
            <charset val="134"/>
          </rPr>
          <t>（周上小时数</t>
        </r>
        <r>
          <rPr>
            <sz val="9"/>
            <color indexed="81"/>
            <rFont val="Tahoma"/>
            <family val="2"/>
          </rPr>
          <t>12</t>
        </r>
        <r>
          <rPr>
            <sz val="9"/>
            <color indexed="81"/>
            <rFont val="宋体"/>
            <family val="3"/>
            <charset val="134"/>
          </rPr>
          <t>，续费率</t>
        </r>
        <r>
          <rPr>
            <sz val="9"/>
            <color indexed="81"/>
            <rFont val="Tahoma"/>
            <family val="2"/>
          </rPr>
          <t>33.3%</t>
        </r>
        <r>
          <rPr>
            <sz val="9"/>
            <color indexed="81"/>
            <rFont val="宋体"/>
            <family val="3"/>
            <charset val="134"/>
          </rPr>
          <t>，三月份阿米巴提成从</t>
        </r>
        <r>
          <rPr>
            <sz val="9"/>
            <color indexed="81"/>
            <rFont val="Tahoma"/>
            <family val="2"/>
          </rPr>
          <t>25%</t>
        </r>
        <r>
          <rPr>
            <sz val="9"/>
            <color indexed="81"/>
            <rFont val="宋体"/>
            <family val="3"/>
            <charset val="134"/>
          </rPr>
          <t>调整为</t>
        </r>
        <r>
          <rPr>
            <sz val="9"/>
            <color indexed="81"/>
            <rFont val="Tahoma"/>
            <family val="2"/>
          </rPr>
          <t>21%</t>
        </r>
        <r>
          <rPr>
            <sz val="9"/>
            <color indexed="81"/>
            <rFont val="宋体"/>
            <family val="3"/>
            <charset val="134"/>
          </rPr>
          <t>）</t>
        </r>
      </text>
    </comment>
    <comment ref="AL9"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小学精读</t>
        </r>
        <r>
          <rPr>
            <sz val="9"/>
            <color indexed="81"/>
            <rFont val="Tahoma"/>
            <family val="2"/>
          </rPr>
          <t>2</t>
        </r>
        <r>
          <rPr>
            <sz val="9"/>
            <color indexed="81"/>
            <rFont val="宋体"/>
            <family val="3"/>
            <charset val="134"/>
          </rPr>
          <t>续</t>
        </r>
        <r>
          <rPr>
            <sz val="9"/>
            <color indexed="81"/>
            <rFont val="Tahoma"/>
            <family val="2"/>
          </rPr>
          <t>1</t>
        </r>
        <r>
          <rPr>
            <sz val="9"/>
            <color indexed="81"/>
            <rFont val="宋体"/>
            <family val="3"/>
            <charset val="134"/>
          </rPr>
          <t>，泛读</t>
        </r>
        <r>
          <rPr>
            <sz val="9"/>
            <color indexed="81"/>
            <rFont val="Tahoma"/>
            <family val="2"/>
          </rPr>
          <t>2</t>
        </r>
        <r>
          <rPr>
            <sz val="9"/>
            <color indexed="81"/>
            <rFont val="宋体"/>
            <family val="3"/>
            <charset val="134"/>
          </rPr>
          <t>续</t>
        </r>
        <r>
          <rPr>
            <sz val="9"/>
            <color indexed="81"/>
            <rFont val="Tahoma"/>
            <family val="2"/>
          </rPr>
          <t>0
2017</t>
        </r>
        <r>
          <rPr>
            <sz val="9"/>
            <color indexed="81"/>
            <rFont val="宋体"/>
            <family val="3"/>
            <charset val="134"/>
          </rPr>
          <t>年第一季度续费率结算
小学精读</t>
        </r>
        <r>
          <rPr>
            <sz val="9"/>
            <color indexed="81"/>
            <rFont val="Tahoma"/>
            <family val="2"/>
          </rPr>
          <t>1</t>
        </r>
        <r>
          <rPr>
            <sz val="9"/>
            <color indexed="81"/>
            <rFont val="宋体"/>
            <family val="3"/>
            <charset val="134"/>
          </rPr>
          <t>续</t>
        </r>
        <r>
          <rPr>
            <sz val="9"/>
            <color indexed="81"/>
            <rFont val="Tahoma"/>
            <family val="2"/>
          </rPr>
          <t xml:space="preserve">0 </t>
        </r>
        <r>
          <rPr>
            <sz val="9"/>
            <color indexed="81"/>
            <rFont val="宋体"/>
            <family val="3"/>
            <charset val="134"/>
          </rPr>
          <t>泛读</t>
        </r>
        <r>
          <rPr>
            <sz val="9"/>
            <color indexed="81"/>
            <rFont val="Tahoma"/>
            <family val="2"/>
          </rPr>
          <t>2</t>
        </r>
        <r>
          <rPr>
            <sz val="9"/>
            <color indexed="81"/>
            <rFont val="宋体"/>
            <family val="3"/>
            <charset val="134"/>
          </rPr>
          <t>续</t>
        </r>
        <r>
          <rPr>
            <sz val="9"/>
            <color indexed="81"/>
            <rFont val="Tahoma"/>
            <family val="2"/>
          </rPr>
          <t xml:space="preserve">1 </t>
        </r>
        <r>
          <rPr>
            <sz val="9"/>
            <color indexed="81"/>
            <rFont val="宋体"/>
            <family val="3"/>
            <charset val="134"/>
          </rPr>
          <t>续费率</t>
        </r>
        <r>
          <rPr>
            <sz val="9"/>
            <color indexed="81"/>
            <rFont val="Tahoma"/>
            <family val="2"/>
          </rPr>
          <t xml:space="preserve">33.3%
</t>
        </r>
        <r>
          <rPr>
            <sz val="9"/>
            <color indexed="81"/>
            <rFont val="宋体"/>
            <family val="3"/>
            <charset val="134"/>
          </rPr>
          <t>（</t>
        </r>
        <r>
          <rPr>
            <sz val="9"/>
            <color indexed="81"/>
            <rFont val="Tahoma"/>
            <family val="2"/>
          </rPr>
          <t>0-1*0.6</t>
        </r>
        <r>
          <rPr>
            <sz val="9"/>
            <color indexed="81"/>
            <rFont val="宋体"/>
            <family val="3"/>
            <charset val="134"/>
          </rPr>
          <t>）</t>
        </r>
        <r>
          <rPr>
            <sz val="9"/>
            <color indexed="81"/>
            <rFont val="Tahoma"/>
            <family val="2"/>
          </rPr>
          <t>*325+</t>
        </r>
        <r>
          <rPr>
            <sz val="9"/>
            <color indexed="81"/>
            <rFont val="宋体"/>
            <family val="3"/>
            <charset val="134"/>
          </rPr>
          <t>（</t>
        </r>
        <r>
          <rPr>
            <sz val="9"/>
            <color indexed="81"/>
            <rFont val="Tahoma"/>
            <family val="2"/>
          </rPr>
          <t>1-2*0.6</t>
        </r>
        <r>
          <rPr>
            <sz val="9"/>
            <color indexed="81"/>
            <rFont val="宋体"/>
            <family val="3"/>
            <charset val="134"/>
          </rPr>
          <t>）</t>
        </r>
        <r>
          <rPr>
            <sz val="9"/>
            <color indexed="81"/>
            <rFont val="Tahoma"/>
            <family val="2"/>
          </rPr>
          <t>*175</t>
        </r>
      </text>
    </comment>
    <comment ref="AQ9" authorId="4">
      <text>
        <r>
          <rPr>
            <b/>
            <sz val="9"/>
            <color indexed="81"/>
            <rFont val="Tahoma"/>
            <family val="2"/>
          </rPr>
          <t>STHJXC:</t>
        </r>
        <r>
          <rPr>
            <sz val="9"/>
            <color indexed="81"/>
            <rFont val="Tahoma"/>
            <family val="2"/>
          </rPr>
          <t xml:space="preserve">
</t>
        </r>
        <r>
          <rPr>
            <sz val="9"/>
            <color indexed="81"/>
            <rFont val="宋体"/>
            <family val="3"/>
            <charset val="134"/>
          </rPr>
          <t>预发</t>
        </r>
        <r>
          <rPr>
            <sz val="9"/>
            <color indexed="81"/>
            <rFont val="Tahoma"/>
            <family val="2"/>
          </rPr>
          <t>500</t>
        </r>
        <r>
          <rPr>
            <sz val="9"/>
            <color indexed="81"/>
            <rFont val="宋体"/>
            <family val="3"/>
            <charset val="134"/>
          </rPr>
          <t>元</t>
        </r>
      </text>
    </comment>
    <comment ref="AX9" authorId="2">
      <text>
        <r>
          <rPr>
            <b/>
            <sz val="9"/>
            <rFont val="Tahoma"/>
            <family val="2"/>
          </rPr>
          <t>User:</t>
        </r>
        <r>
          <rPr>
            <sz val="9"/>
            <rFont val="Tahoma"/>
            <family val="2"/>
          </rPr>
          <t xml:space="preserve">
</t>
        </r>
        <r>
          <rPr>
            <sz val="9"/>
            <rFont val="宋体"/>
            <family val="3"/>
            <charset val="134"/>
          </rPr>
          <t>骏景班</t>
        </r>
        <r>
          <rPr>
            <sz val="9"/>
            <rFont val="Tahoma"/>
            <family val="2"/>
          </rPr>
          <t xml:space="preserve">2*60=120 </t>
        </r>
        <r>
          <rPr>
            <sz val="9"/>
            <rFont val="宋体"/>
            <family val="3"/>
            <charset val="134"/>
          </rPr>
          <t>幼儿助教</t>
        </r>
        <r>
          <rPr>
            <sz val="9"/>
            <rFont val="Tahoma"/>
            <family val="2"/>
          </rPr>
          <t xml:space="preserve">5*15=75 </t>
        </r>
        <r>
          <rPr>
            <sz val="9"/>
            <rFont val="宋体"/>
            <family val="3"/>
            <charset val="134"/>
          </rPr>
          <t>一对二补差</t>
        </r>
        <r>
          <rPr>
            <sz val="9"/>
            <rFont val="Tahoma"/>
            <family val="2"/>
          </rPr>
          <t>9*30=270 4</t>
        </r>
        <r>
          <rPr>
            <sz val="9"/>
            <rFont val="宋体"/>
            <family val="3"/>
            <charset val="134"/>
          </rPr>
          <t>次幼儿体验课</t>
        </r>
        <r>
          <rPr>
            <sz val="9"/>
            <rFont val="Tahoma"/>
            <family val="2"/>
          </rPr>
          <t>4*60=240</t>
        </r>
        <r>
          <rPr>
            <sz val="9"/>
            <rFont val="宋体"/>
            <family val="3"/>
            <charset val="134"/>
          </rPr>
          <t>华景小学上课</t>
        </r>
        <r>
          <rPr>
            <sz val="9"/>
            <rFont val="Tahoma"/>
            <family val="2"/>
          </rPr>
          <t xml:space="preserve">6*30=180 </t>
        </r>
        <r>
          <rPr>
            <sz val="9"/>
            <rFont val="宋体"/>
            <family val="3"/>
            <charset val="134"/>
          </rPr>
          <t>单词大赛加班</t>
        </r>
        <r>
          <rPr>
            <sz val="9"/>
            <rFont val="Tahoma"/>
            <family val="2"/>
          </rPr>
          <t xml:space="preserve"> 120</t>
        </r>
      </text>
    </comment>
    <comment ref="W10"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续费率</t>
        </r>
        <r>
          <rPr>
            <sz val="9"/>
            <color indexed="81"/>
            <rFont val="Tahoma"/>
            <family val="2"/>
          </rPr>
          <t>19%</t>
        </r>
        <r>
          <rPr>
            <sz val="9"/>
            <color indexed="81"/>
            <rFont val="宋体"/>
            <family val="3"/>
            <charset val="134"/>
          </rPr>
          <t>（周上小时数</t>
        </r>
        <r>
          <rPr>
            <sz val="9"/>
            <color indexed="81"/>
            <rFont val="Tahoma"/>
            <family val="2"/>
          </rPr>
          <t>10</t>
        </r>
        <r>
          <rPr>
            <sz val="9"/>
            <color indexed="81"/>
            <rFont val="宋体"/>
            <family val="3"/>
            <charset val="134"/>
          </rPr>
          <t>，续费率</t>
        </r>
        <r>
          <rPr>
            <sz val="9"/>
            <color indexed="81"/>
            <rFont val="Tahoma"/>
            <family val="2"/>
          </rPr>
          <t>0%</t>
        </r>
        <r>
          <rPr>
            <sz val="9"/>
            <color indexed="81"/>
            <rFont val="宋体"/>
            <family val="3"/>
            <charset val="134"/>
          </rPr>
          <t>，阿米巴自做</t>
        </r>
        <r>
          <rPr>
            <sz val="9"/>
            <color indexed="81"/>
            <rFont val="Tahoma"/>
            <family val="2"/>
          </rPr>
          <t>21%</t>
        </r>
        <r>
          <rPr>
            <sz val="9"/>
            <color indexed="81"/>
            <rFont val="宋体"/>
            <family val="3"/>
            <charset val="134"/>
          </rPr>
          <t>提成调整</t>
        </r>
        <r>
          <rPr>
            <sz val="9"/>
            <color indexed="81"/>
            <rFont val="Tahoma"/>
            <family val="2"/>
          </rPr>
          <t>19%</t>
        </r>
        <r>
          <rPr>
            <sz val="9"/>
            <color indexed="81"/>
            <rFont val="宋体"/>
            <family val="3"/>
            <charset val="134"/>
          </rPr>
          <t>）</t>
        </r>
      </text>
    </comment>
    <comment ref="AL10"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小学精读</t>
        </r>
        <r>
          <rPr>
            <sz val="9"/>
            <color indexed="81"/>
            <rFont val="Tahoma"/>
            <family val="2"/>
          </rPr>
          <t>1</t>
        </r>
        <r>
          <rPr>
            <sz val="9"/>
            <color indexed="81"/>
            <rFont val="宋体"/>
            <family val="3"/>
            <charset val="134"/>
          </rPr>
          <t>续</t>
        </r>
        <r>
          <rPr>
            <sz val="9"/>
            <color indexed="81"/>
            <rFont val="Tahoma"/>
            <family val="2"/>
          </rPr>
          <t>0
2017</t>
        </r>
        <r>
          <rPr>
            <sz val="9"/>
            <color indexed="81"/>
            <rFont val="宋体"/>
            <family val="3"/>
            <charset val="134"/>
          </rPr>
          <t>年第一季度续率费结算
小学精读</t>
        </r>
        <r>
          <rPr>
            <sz val="9"/>
            <color indexed="81"/>
            <rFont val="Tahoma"/>
            <family val="2"/>
          </rPr>
          <t>1</t>
        </r>
        <r>
          <rPr>
            <sz val="9"/>
            <color indexed="81"/>
            <rFont val="宋体"/>
            <family val="3"/>
            <charset val="134"/>
          </rPr>
          <t>续</t>
        </r>
        <r>
          <rPr>
            <sz val="9"/>
            <color indexed="81"/>
            <rFont val="Tahoma"/>
            <family val="2"/>
          </rPr>
          <t xml:space="preserve">0  </t>
        </r>
        <r>
          <rPr>
            <sz val="9"/>
            <color indexed="81"/>
            <rFont val="宋体"/>
            <family val="3"/>
            <charset val="134"/>
          </rPr>
          <t>续费率</t>
        </r>
        <r>
          <rPr>
            <sz val="9"/>
            <color indexed="81"/>
            <rFont val="Tahoma"/>
            <family val="2"/>
          </rPr>
          <t xml:space="preserve">0%
</t>
        </r>
        <r>
          <rPr>
            <sz val="9"/>
            <color indexed="81"/>
            <rFont val="宋体"/>
            <family val="3"/>
            <charset val="134"/>
          </rPr>
          <t>（</t>
        </r>
        <r>
          <rPr>
            <sz val="9"/>
            <color indexed="81"/>
            <rFont val="Tahoma"/>
            <family val="2"/>
          </rPr>
          <t>0-1*0.6</t>
        </r>
        <r>
          <rPr>
            <sz val="9"/>
            <color indexed="81"/>
            <rFont val="宋体"/>
            <family val="3"/>
            <charset val="134"/>
          </rPr>
          <t>）</t>
        </r>
        <r>
          <rPr>
            <sz val="9"/>
            <color indexed="81"/>
            <rFont val="Tahoma"/>
            <family val="2"/>
          </rPr>
          <t>*325</t>
        </r>
      </text>
    </comment>
    <comment ref="AQ10" authorId="4">
      <text>
        <r>
          <rPr>
            <b/>
            <sz val="9"/>
            <color indexed="81"/>
            <rFont val="Tahoma"/>
            <family val="2"/>
          </rPr>
          <t>STHJXC:</t>
        </r>
        <r>
          <rPr>
            <sz val="9"/>
            <color indexed="81"/>
            <rFont val="Tahoma"/>
            <family val="2"/>
          </rPr>
          <t xml:space="preserve">
</t>
        </r>
        <r>
          <rPr>
            <sz val="9"/>
            <color indexed="81"/>
            <rFont val="宋体"/>
            <family val="3"/>
            <charset val="134"/>
          </rPr>
          <t>预发</t>
        </r>
        <r>
          <rPr>
            <sz val="9"/>
            <color indexed="81"/>
            <rFont val="Tahoma"/>
            <family val="2"/>
          </rPr>
          <t>500</t>
        </r>
        <r>
          <rPr>
            <sz val="9"/>
            <color indexed="81"/>
            <rFont val="宋体"/>
            <family val="3"/>
            <charset val="134"/>
          </rPr>
          <t>元</t>
        </r>
      </text>
    </comment>
    <comment ref="AX10" authorId="2">
      <text>
        <r>
          <rPr>
            <b/>
            <sz val="9"/>
            <rFont val="Tahoma"/>
            <family val="2"/>
          </rPr>
          <t>User:</t>
        </r>
        <r>
          <rPr>
            <sz val="9"/>
            <rFont val="Tahoma"/>
            <family val="2"/>
          </rPr>
          <t xml:space="preserve">
</t>
        </r>
        <r>
          <rPr>
            <sz val="9"/>
            <rFont val="宋体"/>
            <family val="3"/>
            <charset val="134"/>
          </rPr>
          <t>华景小学上课</t>
        </r>
        <r>
          <rPr>
            <sz val="9"/>
            <rFont val="Tahoma"/>
            <family val="2"/>
          </rPr>
          <t xml:space="preserve">10*30=300 </t>
        </r>
        <r>
          <rPr>
            <sz val="9"/>
            <rFont val="宋体"/>
            <family val="3"/>
            <charset val="134"/>
          </rPr>
          <t>培优班</t>
        </r>
        <r>
          <rPr>
            <sz val="9"/>
            <rFont val="Tahoma"/>
            <family val="2"/>
          </rPr>
          <t xml:space="preserve">2*30=60 </t>
        </r>
        <r>
          <rPr>
            <sz val="9"/>
            <rFont val="宋体"/>
            <family val="3"/>
            <charset val="134"/>
          </rPr>
          <t>美式厨房</t>
        </r>
        <r>
          <rPr>
            <sz val="9"/>
            <rFont val="Tahoma"/>
            <family val="2"/>
          </rPr>
          <t xml:space="preserve"> 2*45=90 </t>
        </r>
        <r>
          <rPr>
            <sz val="9"/>
            <rFont val="宋体"/>
            <family val="3"/>
            <charset val="134"/>
          </rPr>
          <t>统考监考</t>
        </r>
        <r>
          <rPr>
            <sz val="9"/>
            <rFont val="Tahoma"/>
            <family val="2"/>
          </rPr>
          <t xml:space="preserve"> 45 </t>
        </r>
        <r>
          <rPr>
            <sz val="9"/>
            <rFont val="宋体"/>
            <family val="3"/>
            <charset val="134"/>
          </rPr>
          <t>单词大赛加班</t>
        </r>
        <r>
          <rPr>
            <sz val="9"/>
            <rFont val="Tahoma"/>
            <family val="2"/>
          </rPr>
          <t xml:space="preserve"> 120</t>
        </r>
      </text>
    </comment>
    <comment ref="W11"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华景分校自做阿米巴提成比较为</t>
        </r>
        <r>
          <rPr>
            <sz val="9"/>
            <color indexed="81"/>
            <rFont val="Tahoma"/>
            <family val="2"/>
          </rPr>
          <t xml:space="preserve">31%
</t>
        </r>
        <r>
          <rPr>
            <sz val="9"/>
            <color indexed="81"/>
            <rFont val="宋体"/>
            <family val="3"/>
            <charset val="134"/>
          </rPr>
          <t>总部审核后阿米巴提成为</t>
        </r>
        <r>
          <rPr>
            <sz val="9"/>
            <color indexed="81"/>
            <rFont val="Tahoma"/>
            <family val="2"/>
          </rPr>
          <t>25%</t>
        </r>
        <r>
          <rPr>
            <sz val="9"/>
            <color indexed="81"/>
            <rFont val="宋体"/>
            <family val="3"/>
            <charset val="134"/>
          </rPr>
          <t>（周上小时数</t>
        </r>
        <r>
          <rPr>
            <sz val="9"/>
            <color indexed="81"/>
            <rFont val="Tahoma"/>
            <family val="2"/>
          </rPr>
          <t>11.5</t>
        </r>
        <r>
          <rPr>
            <sz val="9"/>
            <color indexed="81"/>
            <rFont val="宋体"/>
            <family val="3"/>
            <charset val="134"/>
          </rPr>
          <t>，续费率</t>
        </r>
        <r>
          <rPr>
            <sz val="9"/>
            <color indexed="81"/>
            <rFont val="Tahoma"/>
            <family val="2"/>
          </rPr>
          <t>100%</t>
        </r>
        <r>
          <rPr>
            <sz val="9"/>
            <color indexed="81"/>
            <rFont val="宋体"/>
            <family val="3"/>
            <charset val="134"/>
          </rPr>
          <t>，阿米巴提成为</t>
        </r>
        <r>
          <rPr>
            <sz val="9"/>
            <color indexed="81"/>
            <rFont val="Tahoma"/>
            <family val="2"/>
          </rPr>
          <t>25%</t>
        </r>
        <r>
          <rPr>
            <sz val="9"/>
            <color indexed="81"/>
            <rFont val="宋体"/>
            <family val="3"/>
            <charset val="134"/>
          </rPr>
          <t>）</t>
        </r>
      </text>
    </comment>
    <comment ref="AO11"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电教小组长</t>
        </r>
      </text>
    </comment>
    <comment ref="AU11"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3</t>
        </r>
        <r>
          <rPr>
            <sz val="9"/>
            <color indexed="81"/>
            <rFont val="宋体"/>
            <family val="3"/>
            <charset val="134"/>
          </rPr>
          <t>月12日周日请假扣除全课奖</t>
        </r>
      </text>
    </comment>
    <comment ref="AX11"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华景小学上课</t>
        </r>
        <r>
          <rPr>
            <sz val="9"/>
            <color indexed="81"/>
            <rFont val="Tahoma"/>
            <family val="2"/>
          </rPr>
          <t xml:space="preserve">10*30=300 </t>
        </r>
        <r>
          <rPr>
            <sz val="9"/>
            <color indexed="81"/>
            <rFont val="宋体"/>
            <family val="3"/>
            <charset val="134"/>
          </rPr>
          <t>骏景班</t>
        </r>
        <r>
          <rPr>
            <sz val="9"/>
            <color indexed="81"/>
            <rFont val="Tahoma"/>
            <family val="2"/>
          </rPr>
          <t xml:space="preserve"> 2*60=120 </t>
        </r>
        <r>
          <rPr>
            <sz val="9"/>
            <color indexed="81"/>
            <rFont val="宋体"/>
            <family val="3"/>
            <charset val="134"/>
          </rPr>
          <t>培优班</t>
        </r>
        <r>
          <rPr>
            <sz val="9"/>
            <color indexed="81"/>
            <rFont val="Tahoma"/>
            <family val="2"/>
          </rPr>
          <t xml:space="preserve"> 3*30=90 </t>
        </r>
        <r>
          <rPr>
            <sz val="9"/>
            <color indexed="81"/>
            <rFont val="宋体"/>
            <family val="3"/>
            <charset val="134"/>
          </rPr>
          <t>乐高</t>
        </r>
        <r>
          <rPr>
            <sz val="9"/>
            <color indexed="81"/>
            <rFont val="Tahoma"/>
            <family val="2"/>
          </rPr>
          <t xml:space="preserve">2*30=60 </t>
        </r>
        <r>
          <rPr>
            <sz val="9"/>
            <color indexed="81"/>
            <rFont val="宋体"/>
            <family val="3"/>
            <charset val="134"/>
          </rPr>
          <t>单词大赛加班</t>
        </r>
        <r>
          <rPr>
            <sz val="9"/>
            <color indexed="81"/>
            <rFont val="Tahoma"/>
            <family val="2"/>
          </rPr>
          <t>120</t>
        </r>
      </text>
    </comment>
    <comment ref="W12"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 xml:space="preserve">续费率28%+会员转化率6%
华景分校自做阿米巴提成34%
续费率24%（周上小时数9.5，续费率100%，阿米巴提成从28%调整24%）+会员转化率6%
</t>
        </r>
      </text>
    </comment>
    <comment ref="AX12" authorId="2">
      <text>
        <r>
          <rPr>
            <b/>
            <sz val="9"/>
            <rFont val="Tahoma"/>
            <family val="2"/>
          </rPr>
          <t>User:</t>
        </r>
        <r>
          <rPr>
            <sz val="9"/>
            <rFont val="Tahoma"/>
            <family val="2"/>
          </rPr>
          <t xml:space="preserve">
</t>
        </r>
        <r>
          <rPr>
            <sz val="9"/>
            <rFont val="宋体"/>
            <family val="3"/>
            <charset val="134"/>
          </rPr>
          <t>华景小学上课</t>
        </r>
        <r>
          <rPr>
            <sz val="9"/>
            <rFont val="Tahoma"/>
            <family val="2"/>
          </rPr>
          <t>10*30=300 8</t>
        </r>
        <r>
          <rPr>
            <sz val="9"/>
            <rFont val="宋体"/>
            <family val="3"/>
            <charset val="134"/>
          </rPr>
          <t>次自拼课</t>
        </r>
        <r>
          <rPr>
            <sz val="9"/>
            <rFont val="Tahoma"/>
            <family val="2"/>
          </rPr>
          <t xml:space="preserve">8*60=480 </t>
        </r>
        <r>
          <rPr>
            <sz val="9"/>
            <rFont val="宋体"/>
            <family val="3"/>
            <charset val="134"/>
          </rPr>
          <t>骏景班</t>
        </r>
        <r>
          <rPr>
            <sz val="9"/>
            <rFont val="Tahoma"/>
            <family val="2"/>
          </rPr>
          <t xml:space="preserve">3*60=180 </t>
        </r>
        <r>
          <rPr>
            <sz val="9"/>
            <rFont val="宋体"/>
            <family val="3"/>
            <charset val="134"/>
          </rPr>
          <t>四次自拼补差4*45=180 培优</t>
        </r>
        <r>
          <rPr>
            <sz val="9"/>
            <rFont val="Tahoma"/>
            <family val="2"/>
          </rPr>
          <t xml:space="preserve">2*30=60 </t>
        </r>
        <r>
          <rPr>
            <sz val="9"/>
            <rFont val="宋体"/>
            <family val="3"/>
            <charset val="134"/>
          </rPr>
          <t>乐高</t>
        </r>
        <r>
          <rPr>
            <sz val="9"/>
            <rFont val="Tahoma"/>
            <family val="2"/>
          </rPr>
          <t xml:space="preserve">30 </t>
        </r>
        <r>
          <rPr>
            <sz val="9"/>
            <rFont val="宋体"/>
            <family val="3"/>
            <charset val="134"/>
          </rPr>
          <t>美食厨房</t>
        </r>
        <r>
          <rPr>
            <sz val="9"/>
            <rFont val="Tahoma"/>
            <family val="2"/>
          </rPr>
          <t xml:space="preserve">2*45=90 </t>
        </r>
        <r>
          <rPr>
            <sz val="9"/>
            <rFont val="宋体"/>
            <family val="3"/>
            <charset val="134"/>
          </rPr>
          <t>单词大赛决赛</t>
        </r>
        <r>
          <rPr>
            <sz val="9"/>
            <rFont val="Tahoma"/>
            <family val="2"/>
          </rPr>
          <t xml:space="preserve">120 </t>
        </r>
        <r>
          <rPr>
            <sz val="9"/>
            <rFont val="宋体"/>
            <family val="3"/>
            <charset val="134"/>
          </rPr>
          <t>一对二补课</t>
        </r>
        <r>
          <rPr>
            <sz val="9"/>
            <rFont val="Tahoma"/>
            <family val="2"/>
          </rPr>
          <t xml:space="preserve"> 30</t>
        </r>
      </text>
    </comment>
    <comment ref="W13"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研究生提成比加0.4%</t>
        </r>
      </text>
    </comment>
    <comment ref="AX13" authorId="2">
      <text>
        <r>
          <rPr>
            <sz val="9"/>
            <rFont val="Tahoma"/>
            <family val="2"/>
          </rPr>
          <t xml:space="preserve">
</t>
        </r>
        <r>
          <rPr>
            <sz val="9"/>
            <rFont val="宋体"/>
            <family val="3"/>
            <charset val="134"/>
          </rPr>
          <t>华景小学上课</t>
        </r>
        <r>
          <rPr>
            <sz val="9"/>
            <rFont val="Tahoma"/>
            <family val="2"/>
          </rPr>
          <t xml:space="preserve">6*30=180  </t>
        </r>
        <r>
          <rPr>
            <sz val="9"/>
            <rFont val="宋体"/>
            <family val="3"/>
            <charset val="134"/>
          </rPr>
          <t>骏景班上课</t>
        </r>
        <r>
          <rPr>
            <sz val="9"/>
            <rFont val="Tahoma"/>
            <family val="2"/>
          </rPr>
          <t xml:space="preserve">5*60=300 </t>
        </r>
        <r>
          <rPr>
            <sz val="9"/>
            <rFont val="宋体"/>
            <family val="3"/>
            <charset val="134"/>
          </rPr>
          <t>统考监考</t>
        </r>
        <r>
          <rPr>
            <sz val="9"/>
            <rFont val="Tahoma"/>
            <family val="2"/>
          </rPr>
          <t xml:space="preserve"> 45 </t>
        </r>
        <r>
          <rPr>
            <sz val="9"/>
            <rFont val="宋体"/>
            <family val="3"/>
            <charset val="134"/>
          </rPr>
          <t>单词大赛加班</t>
        </r>
        <r>
          <rPr>
            <sz val="9"/>
            <rFont val="Tahoma"/>
            <family val="2"/>
          </rPr>
          <t xml:space="preserve"> 120</t>
        </r>
      </text>
    </comment>
    <comment ref="AZ13" authorId="3">
      <text>
        <r>
          <rPr>
            <b/>
            <sz val="9"/>
            <rFont val="宋体"/>
            <family val="3"/>
            <charset val="134"/>
          </rPr>
          <t>保底基本工资2000，新老师带班少，为了留住老师，增加保底预发工资。</t>
        </r>
      </text>
    </comment>
    <comment ref="AX14" authorId="3">
      <text>
        <r>
          <rPr>
            <b/>
            <sz val="9"/>
            <color indexed="81"/>
            <rFont val="Tahoma"/>
            <family val="2"/>
          </rPr>
          <t>Administrator:</t>
        </r>
        <r>
          <rPr>
            <sz val="9"/>
            <color indexed="81"/>
            <rFont val="Tahoma"/>
            <family val="2"/>
          </rPr>
          <t xml:space="preserve">
</t>
        </r>
        <r>
          <rPr>
            <sz val="9"/>
            <color indexed="81"/>
            <rFont val="宋体"/>
            <family val="3"/>
            <charset val="134"/>
          </rPr>
          <t>华景小学上课</t>
        </r>
        <r>
          <rPr>
            <sz val="9"/>
            <color indexed="81"/>
            <rFont val="Tahoma"/>
            <family val="2"/>
          </rPr>
          <t xml:space="preserve">10*30=300 </t>
        </r>
        <r>
          <rPr>
            <sz val="9"/>
            <color indexed="81"/>
            <rFont val="宋体"/>
            <family val="3"/>
            <charset val="134"/>
          </rPr>
          <t>骏景班上课</t>
        </r>
        <r>
          <rPr>
            <sz val="9"/>
            <color indexed="81"/>
            <rFont val="Tahoma"/>
            <family val="2"/>
          </rPr>
          <t xml:space="preserve">4*60=240 </t>
        </r>
        <r>
          <rPr>
            <sz val="9"/>
            <color indexed="81"/>
            <rFont val="宋体"/>
            <family val="3"/>
            <charset val="134"/>
          </rPr>
          <t>单词大赛加班</t>
        </r>
        <r>
          <rPr>
            <sz val="9"/>
            <color indexed="81"/>
            <rFont val="Tahoma"/>
            <family val="2"/>
          </rPr>
          <t xml:space="preserve"> 120 </t>
        </r>
        <r>
          <rPr>
            <sz val="9"/>
            <color indexed="81"/>
            <rFont val="宋体"/>
            <family val="3"/>
            <charset val="134"/>
          </rPr>
          <t>幼儿助教</t>
        </r>
        <r>
          <rPr>
            <sz val="9"/>
            <color indexed="81"/>
            <rFont val="Tahoma"/>
            <family val="2"/>
          </rPr>
          <t xml:space="preserve">60
</t>
        </r>
        <r>
          <rPr>
            <sz val="9"/>
            <color indexed="81"/>
            <rFont val="宋体"/>
            <family val="3"/>
            <charset val="134"/>
          </rPr>
          <t>一对一补差343元</t>
        </r>
      </text>
    </comment>
    <comment ref="AZ14" authorId="3">
      <text>
        <r>
          <rPr>
            <b/>
            <sz val="9"/>
            <rFont val="宋体"/>
            <family val="3"/>
            <charset val="134"/>
          </rPr>
          <t>保底基本工资1500，新老师带班少，为了留住老师，增加保底预发工资。</t>
        </r>
      </text>
    </comment>
    <comment ref="AX15" authorId="3">
      <text>
        <r>
          <rPr>
            <b/>
            <sz val="9"/>
            <color indexed="81"/>
            <rFont val="Tahoma"/>
            <family val="2"/>
          </rPr>
          <t>Administrator:</t>
        </r>
        <r>
          <rPr>
            <sz val="9"/>
            <color indexed="81"/>
            <rFont val="Tahoma"/>
            <family val="2"/>
          </rPr>
          <t xml:space="preserve">
</t>
        </r>
        <r>
          <rPr>
            <sz val="9"/>
            <color indexed="81"/>
            <rFont val="宋体"/>
            <family val="3"/>
            <charset val="134"/>
          </rPr>
          <t>骏景班两次</t>
        </r>
        <r>
          <rPr>
            <sz val="9"/>
            <color indexed="81"/>
            <rFont val="Tahoma"/>
            <family val="2"/>
          </rPr>
          <t xml:space="preserve">2*60=120 </t>
        </r>
        <r>
          <rPr>
            <sz val="9"/>
            <color indexed="81"/>
            <rFont val="宋体"/>
            <family val="3"/>
            <charset val="134"/>
          </rPr>
          <t>华景小学上课</t>
        </r>
        <r>
          <rPr>
            <sz val="9"/>
            <color indexed="81"/>
            <rFont val="Tahoma"/>
            <family val="2"/>
          </rPr>
          <t xml:space="preserve"> 3*30=90 </t>
        </r>
        <r>
          <rPr>
            <sz val="9"/>
            <color indexed="81"/>
            <rFont val="宋体"/>
            <family val="3"/>
            <charset val="134"/>
          </rPr>
          <t>单词大赛加班</t>
        </r>
        <r>
          <rPr>
            <sz val="9"/>
            <color indexed="81"/>
            <rFont val="Tahoma"/>
            <family val="2"/>
          </rPr>
          <t xml:space="preserve"> 120</t>
        </r>
      </text>
    </comment>
    <comment ref="AZ15" authorId="3">
      <text>
        <r>
          <rPr>
            <b/>
            <sz val="9"/>
            <rFont val="宋体"/>
            <family val="3"/>
            <charset val="134"/>
          </rPr>
          <t>保底基本工资2000，新老师带班少，为了留住老师，增加保底预发工资。</t>
        </r>
      </text>
    </comment>
    <comment ref="AX16" authorId="3">
      <text>
        <r>
          <rPr>
            <b/>
            <sz val="9"/>
            <color indexed="81"/>
            <rFont val="Tahoma"/>
            <family val="2"/>
          </rPr>
          <t>Administrator:</t>
        </r>
        <r>
          <rPr>
            <sz val="9"/>
            <color indexed="81"/>
            <rFont val="Tahoma"/>
            <family val="2"/>
          </rPr>
          <t xml:space="preserve">
</t>
        </r>
        <r>
          <rPr>
            <sz val="9"/>
            <color indexed="81"/>
            <rFont val="宋体"/>
            <family val="3"/>
            <charset val="134"/>
          </rPr>
          <t>华景小学上课</t>
        </r>
        <r>
          <rPr>
            <sz val="9"/>
            <color indexed="81"/>
            <rFont val="Tahoma"/>
            <family val="2"/>
          </rPr>
          <t>8*30=240</t>
        </r>
      </text>
    </comment>
    <comment ref="AZ16" authorId="3">
      <text>
        <r>
          <rPr>
            <b/>
            <sz val="9"/>
            <rFont val="宋体"/>
            <family val="3"/>
            <charset val="134"/>
          </rPr>
          <t>保底基本工资1500，新老师带班少，为了留住老师，增加保底预发工资。</t>
        </r>
      </text>
    </comment>
    <comment ref="AX17" authorId="5">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华景小学上课</t>
        </r>
        <r>
          <rPr>
            <sz val="9"/>
            <color indexed="81"/>
            <rFont val="Tahoma"/>
            <family val="2"/>
          </rPr>
          <t>3</t>
        </r>
        <r>
          <rPr>
            <sz val="9"/>
            <color indexed="81"/>
            <rFont val="宋体"/>
            <family val="3"/>
            <charset val="134"/>
          </rPr>
          <t>次</t>
        </r>
        <r>
          <rPr>
            <sz val="9"/>
            <color indexed="81"/>
            <rFont val="Tahoma"/>
            <family val="2"/>
          </rPr>
          <t xml:space="preserve">3*30=90 
</t>
        </r>
        <r>
          <rPr>
            <sz val="9"/>
            <color indexed="81"/>
            <rFont val="宋体"/>
            <family val="3"/>
            <charset val="134"/>
          </rPr>
          <t>骏景班</t>
        </r>
        <r>
          <rPr>
            <sz val="9"/>
            <color indexed="81"/>
            <rFont val="Tahoma"/>
            <family val="2"/>
          </rPr>
          <t>4</t>
        </r>
        <r>
          <rPr>
            <sz val="9"/>
            <color indexed="81"/>
            <rFont val="宋体"/>
            <family val="3"/>
            <charset val="134"/>
          </rPr>
          <t>次</t>
        </r>
        <r>
          <rPr>
            <sz val="9"/>
            <color indexed="81"/>
            <rFont val="Tahoma"/>
            <family val="2"/>
          </rPr>
          <t xml:space="preserve"> 4*60=240 
</t>
        </r>
        <r>
          <rPr>
            <sz val="9"/>
            <color indexed="81"/>
            <rFont val="宋体"/>
            <family val="3"/>
            <charset val="134"/>
          </rPr>
          <t>单词大赛加班</t>
        </r>
        <r>
          <rPr>
            <sz val="9"/>
            <color indexed="81"/>
            <rFont val="Tahoma"/>
            <family val="2"/>
          </rPr>
          <t xml:space="preserve"> 120</t>
        </r>
        <r>
          <rPr>
            <sz val="9"/>
            <color indexed="81"/>
            <rFont val="宋体"/>
            <family val="3"/>
            <charset val="134"/>
          </rPr>
          <t>元
代</t>
        </r>
        <r>
          <rPr>
            <sz val="9"/>
            <color indexed="81"/>
            <rFont val="Tahoma"/>
            <family val="2"/>
          </rPr>
          <t>Penny</t>
        </r>
        <r>
          <rPr>
            <sz val="9"/>
            <color indexed="81"/>
            <rFont val="宋体"/>
            <family val="3"/>
            <charset val="134"/>
          </rPr>
          <t>代课一次，</t>
        </r>
      </text>
    </comment>
    <comment ref="AZ17" authorId="3">
      <text>
        <r>
          <rPr>
            <b/>
            <sz val="9"/>
            <rFont val="宋体"/>
            <family val="3"/>
            <charset val="134"/>
          </rPr>
          <t>保底基本工资2500，新老师带班少，为了留住老师，增加保底预发工资。</t>
        </r>
      </text>
    </comment>
  </commentList>
</comments>
</file>

<file path=xl/comments6.xml><?xml version="1.0" encoding="utf-8"?>
<comments xmlns="http://schemas.openxmlformats.org/spreadsheetml/2006/main">
  <authors>
    <author>user</author>
    <author>雨林木风</author>
    <author>User</author>
    <author>Administrator</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O7" authorId="2">
      <text>
        <r>
          <rPr>
            <b/>
            <sz val="9"/>
            <rFont val="Tahoma"/>
            <family val="2"/>
          </rPr>
          <t>User:</t>
        </r>
        <r>
          <rPr>
            <sz val="9"/>
            <rFont val="Tahoma"/>
            <family val="2"/>
          </rPr>
          <t xml:space="preserve">
2</t>
        </r>
        <r>
          <rPr>
            <sz val="9"/>
            <rFont val="宋体"/>
            <family val="3"/>
            <charset val="134"/>
          </rPr>
          <t>月份代课超</t>
        </r>
        <r>
          <rPr>
            <sz val="9"/>
            <rFont val="Tahoma"/>
            <family val="2"/>
          </rPr>
          <t>6</t>
        </r>
        <r>
          <rPr>
            <sz val="9"/>
            <rFont val="宋体"/>
            <family val="3"/>
            <charset val="134"/>
          </rPr>
          <t>小时共计</t>
        </r>
        <r>
          <rPr>
            <sz val="9"/>
            <rFont val="Tahoma"/>
            <family val="2"/>
          </rPr>
          <t>600</t>
        </r>
        <r>
          <rPr>
            <sz val="9"/>
            <rFont val="宋体"/>
            <family val="3"/>
            <charset val="134"/>
          </rPr>
          <t>元,</t>
        </r>
      </text>
    </comment>
    <comment ref="AY7" authorId="3">
      <text>
        <r>
          <rPr>
            <b/>
            <sz val="9"/>
            <color indexed="81"/>
            <rFont val="Tahoma"/>
            <family val="2"/>
          </rPr>
          <t>Administrator:</t>
        </r>
        <r>
          <rPr>
            <sz val="9"/>
            <color indexed="81"/>
            <rFont val="Tahoma"/>
            <family val="2"/>
          </rPr>
          <t xml:space="preserve">
</t>
        </r>
        <r>
          <rPr>
            <sz val="9"/>
            <color indexed="81"/>
            <rFont val="宋体"/>
            <family val="3"/>
            <charset val="134"/>
          </rPr>
          <t>预发</t>
        </r>
        <r>
          <rPr>
            <sz val="9"/>
            <color indexed="81"/>
            <rFont val="Tahoma"/>
            <family val="2"/>
          </rPr>
          <t>2000</t>
        </r>
        <r>
          <rPr>
            <sz val="9"/>
            <color indexed="81"/>
            <rFont val="宋体"/>
            <family val="3"/>
            <charset val="134"/>
          </rPr>
          <t>元绩效</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2">
      <text>
        <r>
          <rPr>
            <b/>
            <sz val="9"/>
            <rFont val="Tahoma"/>
            <family val="2"/>
          </rPr>
          <t>User:</t>
        </r>
        <r>
          <rPr>
            <sz val="9"/>
            <rFont val="Tahoma"/>
            <family val="2"/>
          </rPr>
          <t xml:space="preserve">
</t>
        </r>
        <r>
          <rPr>
            <sz val="9"/>
            <rFont val="宋体"/>
            <family val="3"/>
            <charset val="134"/>
          </rPr>
          <t>续费率</t>
        </r>
        <r>
          <rPr>
            <sz val="9"/>
            <rFont val="Tahoma"/>
            <family val="2"/>
          </rPr>
          <t>28%+2%</t>
        </r>
        <r>
          <rPr>
            <sz val="9"/>
            <rFont val="宋体"/>
            <family val="3"/>
            <charset val="134"/>
          </rPr>
          <t>会员转化（</t>
        </r>
        <r>
          <rPr>
            <sz val="9"/>
            <rFont val="Tahoma"/>
            <family val="2"/>
          </rPr>
          <t>65.1%</t>
        </r>
        <r>
          <rPr>
            <sz val="9"/>
            <rFont val="宋体"/>
            <family val="3"/>
            <charset val="134"/>
          </rPr>
          <t>）</t>
        </r>
      </text>
    </comment>
    <comment ref="AO8" authorId="2">
      <text>
        <r>
          <rPr>
            <b/>
            <sz val="9"/>
            <rFont val="Tahoma"/>
            <family val="2"/>
          </rPr>
          <t>User:</t>
        </r>
        <r>
          <rPr>
            <sz val="9"/>
            <rFont val="Tahoma"/>
            <family val="2"/>
          </rPr>
          <t xml:space="preserve">
</t>
        </r>
        <r>
          <rPr>
            <sz val="9"/>
            <rFont val="宋体"/>
            <family val="3"/>
            <charset val="134"/>
          </rPr>
          <t>教学小组长</t>
        </r>
      </text>
    </comment>
    <comment ref="AX8" authorId="2">
      <text>
        <r>
          <rPr>
            <b/>
            <sz val="9"/>
            <rFont val="宋体"/>
            <family val="3"/>
            <charset val="134"/>
          </rPr>
          <t>两个</t>
        </r>
        <r>
          <rPr>
            <b/>
            <sz val="9"/>
            <rFont val="Tahoma"/>
            <family val="2"/>
          </rPr>
          <t>8</t>
        </r>
        <r>
          <rPr>
            <b/>
            <sz val="9"/>
            <rFont val="宋体"/>
            <family val="3"/>
            <charset val="134"/>
          </rPr>
          <t>次自拼班，其中两次叫老师代课</t>
        </r>
        <r>
          <rPr>
            <b/>
            <sz val="9"/>
            <rFont val="Tahoma"/>
            <family val="2"/>
          </rPr>
          <t>12*60=720</t>
        </r>
      </text>
    </comment>
    <comment ref="AY8" authorId="3">
      <text>
        <r>
          <rPr>
            <b/>
            <sz val="9"/>
            <color indexed="81"/>
            <rFont val="Tahoma"/>
            <family val="2"/>
          </rPr>
          <t>Administrator:</t>
        </r>
        <r>
          <rPr>
            <sz val="9"/>
            <color indexed="81"/>
            <rFont val="Tahoma"/>
            <family val="2"/>
          </rPr>
          <t xml:space="preserve">
</t>
        </r>
        <r>
          <rPr>
            <sz val="9"/>
            <color indexed="81"/>
            <rFont val="宋体"/>
            <family val="3"/>
            <charset val="134"/>
          </rPr>
          <t>上自然拼音课招生业绩提成，挂在朱晓佳头上，但是由于朱晓佳是招生校长，个人提出封顶原因，在此补上老师提成，详细见朱晓佳</t>
        </r>
        <r>
          <rPr>
            <sz val="9"/>
            <color indexed="81"/>
            <rFont val="Tahoma"/>
            <family val="2"/>
          </rPr>
          <t>2</t>
        </r>
        <r>
          <rPr>
            <sz val="9"/>
            <color indexed="81"/>
            <rFont val="宋体"/>
            <family val="3"/>
            <charset val="134"/>
          </rPr>
          <t>月个人提成明细表</t>
        </r>
      </text>
    </comment>
    <comment ref="W9" authorId="2">
      <text>
        <r>
          <rPr>
            <b/>
            <sz val="9"/>
            <rFont val="Tahoma"/>
            <family val="2"/>
          </rPr>
          <t>User:</t>
        </r>
        <r>
          <rPr>
            <sz val="9"/>
            <rFont val="Tahoma"/>
            <family val="2"/>
          </rPr>
          <t xml:space="preserve">
</t>
        </r>
        <r>
          <rPr>
            <sz val="9"/>
            <rFont val="宋体"/>
            <family val="3"/>
            <charset val="134"/>
          </rPr>
          <t>续费率</t>
        </r>
        <r>
          <rPr>
            <sz val="9"/>
            <rFont val="Tahoma"/>
            <family val="2"/>
          </rPr>
          <t>28%+1%</t>
        </r>
        <r>
          <rPr>
            <sz val="9"/>
            <rFont val="宋体"/>
            <family val="3"/>
            <charset val="134"/>
          </rPr>
          <t>会员转化（</t>
        </r>
        <r>
          <rPr>
            <sz val="9"/>
            <rFont val="Tahoma"/>
            <family val="2"/>
          </rPr>
          <t>53.1%</t>
        </r>
        <r>
          <rPr>
            <sz val="9"/>
            <rFont val="宋体"/>
            <family val="3"/>
            <charset val="134"/>
          </rPr>
          <t>）</t>
        </r>
      </text>
    </comment>
    <comment ref="AX9" authorId="2">
      <text>
        <r>
          <rPr>
            <b/>
            <sz val="9"/>
            <rFont val="Tahoma"/>
            <family val="2"/>
          </rPr>
          <t>User:</t>
        </r>
        <r>
          <rPr>
            <sz val="9"/>
            <rFont val="Tahoma"/>
            <family val="2"/>
          </rPr>
          <t xml:space="preserve">
1</t>
        </r>
        <r>
          <rPr>
            <sz val="9"/>
            <rFont val="宋体"/>
            <family val="3"/>
            <charset val="134"/>
          </rPr>
          <t>个</t>
        </r>
        <r>
          <rPr>
            <sz val="9"/>
            <rFont val="Tahoma"/>
            <family val="2"/>
          </rPr>
          <t>8</t>
        </r>
        <r>
          <rPr>
            <sz val="9"/>
            <rFont val="宋体"/>
            <family val="3"/>
            <charset val="134"/>
          </rPr>
          <t>次自拼班</t>
        </r>
        <r>
          <rPr>
            <sz val="9"/>
            <rFont val="Tahoma"/>
            <family val="2"/>
          </rPr>
          <t xml:space="preserve">8*60=480
</t>
        </r>
        <r>
          <rPr>
            <sz val="9"/>
            <rFont val="宋体"/>
            <family val="3"/>
            <charset val="134"/>
          </rPr>
          <t>一对一补差</t>
        </r>
        <r>
          <rPr>
            <sz val="9"/>
            <rFont val="Tahoma"/>
            <family val="2"/>
          </rPr>
          <t xml:space="preserve"> 75</t>
        </r>
      </text>
    </comment>
    <comment ref="AZ9" authorId="3">
      <text>
        <r>
          <rPr>
            <b/>
            <sz val="9"/>
            <rFont val="宋体"/>
            <family val="3"/>
            <charset val="134"/>
          </rPr>
          <t>保底基本工资1500，新老师带班少，为了留住老师，增加保底预发工资。</t>
        </r>
      </text>
    </comment>
    <comment ref="W10" authorId="2">
      <text>
        <r>
          <rPr>
            <b/>
            <sz val="9"/>
            <rFont val="Tahoma"/>
            <family val="2"/>
          </rPr>
          <t>User:</t>
        </r>
        <r>
          <rPr>
            <sz val="9"/>
            <rFont val="Tahoma"/>
            <family val="2"/>
          </rPr>
          <t xml:space="preserve">
</t>
        </r>
        <r>
          <rPr>
            <sz val="9"/>
            <rFont val="宋体"/>
            <family val="3"/>
            <charset val="134"/>
          </rPr>
          <t>续费率</t>
        </r>
        <r>
          <rPr>
            <sz val="9"/>
            <rFont val="Tahoma"/>
            <family val="2"/>
          </rPr>
          <t>28%+1%</t>
        </r>
        <r>
          <rPr>
            <sz val="9"/>
            <rFont val="宋体"/>
            <family val="3"/>
            <charset val="134"/>
          </rPr>
          <t>会员转化（</t>
        </r>
        <r>
          <rPr>
            <sz val="9"/>
            <rFont val="Tahoma"/>
            <family val="2"/>
          </rPr>
          <t>57.9%</t>
        </r>
        <r>
          <rPr>
            <sz val="9"/>
            <rFont val="宋体"/>
            <family val="3"/>
            <charset val="134"/>
          </rPr>
          <t>）</t>
        </r>
      </text>
    </comment>
    <comment ref="AX10" authorId="2">
      <text>
        <r>
          <rPr>
            <b/>
            <sz val="9"/>
            <rFont val="Tahoma"/>
            <family val="2"/>
          </rPr>
          <t>User:</t>
        </r>
        <r>
          <rPr>
            <sz val="9"/>
            <rFont val="Tahoma"/>
            <family val="2"/>
          </rPr>
          <t xml:space="preserve">
1</t>
        </r>
        <r>
          <rPr>
            <sz val="9"/>
            <rFont val="宋体"/>
            <family val="3"/>
            <charset val="134"/>
          </rPr>
          <t>个</t>
        </r>
        <r>
          <rPr>
            <sz val="9"/>
            <rFont val="Tahoma"/>
            <family val="2"/>
          </rPr>
          <t>8</t>
        </r>
        <r>
          <rPr>
            <sz val="9"/>
            <rFont val="宋体"/>
            <family val="3"/>
            <charset val="134"/>
          </rPr>
          <t>次自拼班</t>
        </r>
        <r>
          <rPr>
            <sz val="9"/>
            <rFont val="Tahoma"/>
            <family val="2"/>
          </rPr>
          <t xml:space="preserve"> 480</t>
        </r>
        <r>
          <rPr>
            <sz val="9"/>
            <rFont val="宋体"/>
            <family val="3"/>
            <charset val="134"/>
          </rPr>
          <t>元</t>
        </r>
      </text>
    </comment>
    <comment ref="AZ10" authorId="3">
      <text>
        <r>
          <rPr>
            <b/>
            <sz val="9"/>
            <rFont val="宋体"/>
            <family val="3"/>
            <charset val="134"/>
          </rPr>
          <t>保底基本工资1500，新老师带班少，为了留住老师，增加保底预发工资。</t>
        </r>
      </text>
    </comment>
    <comment ref="W11" authorId="2">
      <text>
        <r>
          <rPr>
            <b/>
            <sz val="9"/>
            <rFont val="Tahoma"/>
            <family val="2"/>
          </rPr>
          <t>User:</t>
        </r>
        <r>
          <rPr>
            <sz val="9"/>
            <rFont val="Tahoma"/>
            <family val="2"/>
          </rPr>
          <t xml:space="preserve">
</t>
        </r>
        <r>
          <rPr>
            <sz val="9"/>
            <rFont val="宋体"/>
            <family val="3"/>
            <charset val="134"/>
          </rPr>
          <t>续费率</t>
        </r>
        <r>
          <rPr>
            <sz val="9"/>
            <rFont val="Tahoma"/>
            <family val="2"/>
          </rPr>
          <t>28%</t>
        </r>
      </text>
    </comment>
    <comment ref="AZ11" authorId="3">
      <text>
        <r>
          <rPr>
            <b/>
            <sz val="9"/>
            <rFont val="宋体"/>
            <family val="3"/>
            <charset val="134"/>
          </rPr>
          <t>保底基本工资1500，新老师带班少，为了留住老师，增加保底预发工资。</t>
        </r>
      </text>
    </comment>
    <comment ref="W12" authorId="2">
      <text>
        <r>
          <rPr>
            <b/>
            <sz val="9"/>
            <rFont val="Tahoma"/>
            <family val="2"/>
          </rPr>
          <t>User:</t>
        </r>
        <r>
          <rPr>
            <sz val="9"/>
            <rFont val="Tahoma"/>
            <family val="2"/>
          </rPr>
          <t xml:space="preserve">
</t>
        </r>
        <r>
          <rPr>
            <sz val="9"/>
            <rFont val="宋体"/>
            <family val="3"/>
            <charset val="134"/>
          </rPr>
          <t>代课</t>
        </r>
        <r>
          <rPr>
            <sz val="9"/>
            <rFont val="Tahoma"/>
            <family val="2"/>
          </rPr>
          <t>9</t>
        </r>
        <r>
          <rPr>
            <sz val="9"/>
            <rFont val="宋体"/>
            <family val="3"/>
            <charset val="134"/>
          </rPr>
          <t>小时以下</t>
        </r>
      </text>
    </comment>
    <comment ref="AX12" authorId="2">
      <text>
        <r>
          <rPr>
            <b/>
            <sz val="9"/>
            <rFont val="Tahoma"/>
            <family val="2"/>
          </rPr>
          <t>User:</t>
        </r>
        <r>
          <rPr>
            <sz val="9"/>
            <rFont val="Tahoma"/>
            <family val="2"/>
          </rPr>
          <t xml:space="preserve">
1</t>
        </r>
        <r>
          <rPr>
            <sz val="9"/>
            <rFont val="宋体"/>
            <family val="3"/>
            <charset val="134"/>
          </rPr>
          <t>个</t>
        </r>
        <r>
          <rPr>
            <sz val="9"/>
            <rFont val="Tahoma"/>
            <family val="2"/>
          </rPr>
          <t>8</t>
        </r>
        <r>
          <rPr>
            <sz val="9"/>
            <rFont val="宋体"/>
            <family val="3"/>
            <charset val="134"/>
          </rPr>
          <t>次自拼课，四次</t>
        </r>
        <r>
          <rPr>
            <sz val="9"/>
            <rFont val="Tahoma"/>
            <family val="2"/>
          </rPr>
          <t>240</t>
        </r>
        <r>
          <rPr>
            <sz val="9"/>
            <rFont val="宋体"/>
            <family val="3"/>
            <charset val="134"/>
          </rPr>
          <t xml:space="preserve">元
</t>
        </r>
        <r>
          <rPr>
            <sz val="9"/>
            <rFont val="Tahoma"/>
            <family val="2"/>
          </rPr>
          <t>5</t>
        </r>
        <r>
          <rPr>
            <sz val="9"/>
            <rFont val="宋体"/>
            <family val="3"/>
            <charset val="134"/>
          </rPr>
          <t>次一对一补差</t>
        </r>
        <r>
          <rPr>
            <sz val="9"/>
            <rFont val="Tahoma"/>
            <family val="2"/>
          </rPr>
          <t xml:space="preserve">5*45=225
</t>
        </r>
        <r>
          <rPr>
            <sz val="9"/>
            <rFont val="宋体"/>
            <family val="3"/>
            <charset val="134"/>
          </rPr>
          <t>一对一补课</t>
        </r>
        <r>
          <rPr>
            <sz val="9"/>
            <rFont val="Tahoma"/>
            <family val="2"/>
          </rPr>
          <t>45*3=135</t>
        </r>
        <r>
          <rPr>
            <sz val="9"/>
            <rFont val="宋体"/>
            <family val="3"/>
            <charset val="134"/>
          </rPr>
          <t>元</t>
        </r>
      </text>
    </comment>
    <comment ref="AY12" authorId="3">
      <text>
        <r>
          <rPr>
            <b/>
            <sz val="9"/>
            <color indexed="81"/>
            <rFont val="Tahoma"/>
            <family val="2"/>
          </rPr>
          <t>Administrator:</t>
        </r>
        <r>
          <rPr>
            <sz val="9"/>
            <color indexed="81"/>
            <rFont val="Tahoma"/>
            <family val="2"/>
          </rPr>
          <t xml:space="preserve">
</t>
        </r>
        <r>
          <rPr>
            <sz val="9"/>
            <color indexed="81"/>
            <rFont val="宋体"/>
            <family val="3"/>
            <charset val="134"/>
          </rPr>
          <t>上自然拼音课招生业绩提成，挂在朱晓佳头上，但是由于朱晓佳是招生校长，个人提出封顶原因，在此补上老师提成，详细见朱晓佳</t>
        </r>
        <r>
          <rPr>
            <sz val="9"/>
            <color indexed="81"/>
            <rFont val="Tahoma"/>
            <family val="2"/>
          </rPr>
          <t>2</t>
        </r>
        <r>
          <rPr>
            <sz val="9"/>
            <color indexed="81"/>
            <rFont val="宋体"/>
            <family val="3"/>
            <charset val="134"/>
          </rPr>
          <t>月个人提成明细表</t>
        </r>
      </text>
    </comment>
    <comment ref="AZ12" authorId="3">
      <text>
        <r>
          <rPr>
            <b/>
            <sz val="9"/>
            <rFont val="宋体"/>
            <family val="3"/>
            <charset val="134"/>
          </rPr>
          <t>保底基本工资1500，新老师带班少，为了留住老师，增加保底预发工资。</t>
        </r>
      </text>
    </comment>
    <comment ref="W13" authorId="2">
      <text>
        <r>
          <rPr>
            <b/>
            <sz val="9"/>
            <rFont val="Tahoma"/>
            <family val="2"/>
          </rPr>
          <t>User:</t>
        </r>
        <r>
          <rPr>
            <sz val="9"/>
            <rFont val="Tahoma"/>
            <family val="2"/>
          </rPr>
          <t xml:space="preserve">
</t>
        </r>
        <r>
          <rPr>
            <sz val="9"/>
            <rFont val="宋体"/>
            <family val="3"/>
            <charset val="134"/>
          </rPr>
          <t>续费率</t>
        </r>
        <r>
          <rPr>
            <sz val="9"/>
            <rFont val="Tahoma"/>
            <family val="2"/>
          </rPr>
          <t>28%</t>
        </r>
      </text>
    </comment>
    <comment ref="AX13" authorId="2">
      <text>
        <r>
          <rPr>
            <sz val="9"/>
            <rFont val="Tahoma"/>
            <family val="2"/>
          </rPr>
          <t xml:space="preserve">
</t>
        </r>
        <r>
          <rPr>
            <sz val="9"/>
            <rFont val="宋体"/>
            <family val="3"/>
            <charset val="134"/>
          </rPr>
          <t>两个</t>
        </r>
        <r>
          <rPr>
            <sz val="9"/>
            <rFont val="Tahoma"/>
            <family val="2"/>
          </rPr>
          <t>8</t>
        </r>
        <r>
          <rPr>
            <sz val="9"/>
            <rFont val="宋体"/>
            <family val="3"/>
            <charset val="134"/>
          </rPr>
          <t>次自拼班，另外代课两次</t>
        </r>
        <r>
          <rPr>
            <sz val="9"/>
            <rFont val="Tahoma"/>
            <family val="2"/>
          </rPr>
          <t>Wendy</t>
        </r>
        <r>
          <rPr>
            <sz val="9"/>
            <rFont val="宋体"/>
            <family val="3"/>
            <charset val="134"/>
          </rPr>
          <t>自拼班</t>
        </r>
        <r>
          <rPr>
            <sz val="9"/>
            <rFont val="Tahoma"/>
            <family val="2"/>
          </rPr>
          <t>1080</t>
        </r>
        <r>
          <rPr>
            <sz val="9"/>
            <rFont val="宋体"/>
            <family val="3"/>
            <charset val="134"/>
          </rPr>
          <t>元</t>
        </r>
      </text>
    </comment>
    <comment ref="AY13" authorId="3">
      <text>
        <r>
          <rPr>
            <b/>
            <sz val="9"/>
            <color indexed="81"/>
            <rFont val="Tahoma"/>
            <family val="2"/>
          </rPr>
          <t>Administrator:</t>
        </r>
        <r>
          <rPr>
            <sz val="9"/>
            <color indexed="81"/>
            <rFont val="Tahoma"/>
            <family val="2"/>
          </rPr>
          <t xml:space="preserve">
</t>
        </r>
        <r>
          <rPr>
            <sz val="9"/>
            <color indexed="81"/>
            <rFont val="宋体"/>
            <family val="3"/>
            <charset val="134"/>
          </rPr>
          <t>上自然拼音课招生业绩提成，挂在朱晓佳头上，但是由于朱晓佳是招生校长，个人提出封顶原因，在此补上老师提成，详细见朱晓佳</t>
        </r>
        <r>
          <rPr>
            <sz val="9"/>
            <color indexed="81"/>
            <rFont val="Tahoma"/>
            <family val="2"/>
          </rPr>
          <t>2</t>
        </r>
        <r>
          <rPr>
            <sz val="9"/>
            <color indexed="81"/>
            <rFont val="宋体"/>
            <family val="3"/>
            <charset val="134"/>
          </rPr>
          <t>月个人提成明细表</t>
        </r>
      </text>
    </comment>
    <comment ref="AZ13" authorId="3">
      <text>
        <r>
          <rPr>
            <b/>
            <sz val="9"/>
            <rFont val="宋体"/>
            <family val="3"/>
            <charset val="134"/>
          </rPr>
          <t>保底基本工资1500，新老师带班少，为了留住老师，增加保底预发工资。</t>
        </r>
      </text>
    </comment>
    <comment ref="W14" authorId="2">
      <text>
        <r>
          <rPr>
            <b/>
            <sz val="9"/>
            <rFont val="Tahoma"/>
            <family val="2"/>
          </rPr>
          <t>User:</t>
        </r>
        <r>
          <rPr>
            <sz val="9"/>
            <rFont val="Tahoma"/>
            <family val="2"/>
          </rPr>
          <t xml:space="preserve">
</t>
        </r>
        <r>
          <rPr>
            <sz val="9"/>
            <rFont val="宋体"/>
            <family val="3"/>
            <charset val="134"/>
          </rPr>
          <t>代课</t>
        </r>
        <r>
          <rPr>
            <sz val="9"/>
            <rFont val="Tahoma"/>
            <family val="2"/>
          </rPr>
          <t>9</t>
        </r>
        <r>
          <rPr>
            <sz val="9"/>
            <rFont val="宋体"/>
            <family val="3"/>
            <charset val="134"/>
          </rPr>
          <t>小时以下</t>
        </r>
      </text>
    </comment>
    <comment ref="AX14" authorId="3">
      <text>
        <r>
          <rPr>
            <b/>
            <sz val="9"/>
            <color indexed="81"/>
            <rFont val="Tahoma"/>
            <family val="2"/>
          </rPr>
          <t>Administrator:</t>
        </r>
        <r>
          <rPr>
            <sz val="9"/>
            <color indexed="81"/>
            <rFont val="Tahoma"/>
            <family val="2"/>
          </rPr>
          <t xml:space="preserve">
2</t>
        </r>
        <r>
          <rPr>
            <sz val="9"/>
            <color indexed="81"/>
            <rFont val="宋体"/>
            <family val="3"/>
            <charset val="134"/>
          </rPr>
          <t>月</t>
        </r>
        <r>
          <rPr>
            <sz val="9"/>
            <color indexed="81"/>
            <rFont val="Tahoma"/>
            <family val="2"/>
          </rPr>
          <t>8</t>
        </r>
        <r>
          <rPr>
            <sz val="9"/>
            <color indexed="81"/>
            <rFont val="宋体"/>
            <family val="3"/>
            <charset val="134"/>
          </rPr>
          <t>日上班，</t>
        </r>
        <r>
          <rPr>
            <sz val="9"/>
            <color indexed="81"/>
            <rFont val="Tahoma"/>
            <family val="2"/>
          </rPr>
          <t>2</t>
        </r>
        <r>
          <rPr>
            <sz val="9"/>
            <color indexed="81"/>
            <rFont val="宋体"/>
            <family val="3"/>
            <charset val="134"/>
          </rPr>
          <t>月上班</t>
        </r>
        <r>
          <rPr>
            <sz val="9"/>
            <color indexed="81"/>
            <rFont val="Tahoma"/>
            <family val="2"/>
          </rPr>
          <t>20</t>
        </r>
        <r>
          <rPr>
            <sz val="9"/>
            <color indexed="81"/>
            <rFont val="宋体"/>
            <family val="3"/>
            <charset val="134"/>
          </rPr>
          <t>天</t>
        </r>
      </text>
    </comment>
    <comment ref="AX15" authorId="3">
      <text>
        <r>
          <rPr>
            <b/>
            <sz val="9"/>
            <color indexed="81"/>
            <rFont val="Tahoma"/>
            <family val="2"/>
          </rPr>
          <t>Administrator:</t>
        </r>
        <r>
          <rPr>
            <sz val="9"/>
            <color indexed="81"/>
            <rFont val="Tahoma"/>
            <family val="2"/>
          </rPr>
          <t xml:space="preserve">
2</t>
        </r>
        <r>
          <rPr>
            <sz val="9"/>
            <color indexed="81"/>
            <rFont val="宋体"/>
            <family val="3"/>
            <charset val="134"/>
          </rPr>
          <t>月</t>
        </r>
        <r>
          <rPr>
            <sz val="9"/>
            <color indexed="81"/>
            <rFont val="Tahoma"/>
            <family val="2"/>
          </rPr>
          <t>8</t>
        </r>
        <r>
          <rPr>
            <sz val="9"/>
            <color indexed="81"/>
            <rFont val="宋体"/>
            <family val="3"/>
            <charset val="134"/>
          </rPr>
          <t>日上班，</t>
        </r>
        <r>
          <rPr>
            <sz val="9"/>
            <color indexed="81"/>
            <rFont val="Tahoma"/>
            <family val="2"/>
          </rPr>
          <t>2</t>
        </r>
        <r>
          <rPr>
            <sz val="9"/>
            <color indexed="81"/>
            <rFont val="宋体"/>
            <family val="3"/>
            <charset val="134"/>
          </rPr>
          <t>月上班</t>
        </r>
        <r>
          <rPr>
            <sz val="9"/>
            <color indexed="81"/>
            <rFont val="Tahoma"/>
            <family val="2"/>
          </rPr>
          <t>20</t>
        </r>
        <r>
          <rPr>
            <sz val="9"/>
            <color indexed="81"/>
            <rFont val="宋体"/>
            <family val="3"/>
            <charset val="134"/>
          </rPr>
          <t>天</t>
        </r>
      </text>
    </comment>
    <comment ref="AX16" authorId="3">
      <text>
        <r>
          <rPr>
            <b/>
            <sz val="9"/>
            <color indexed="81"/>
            <rFont val="Tahoma"/>
            <family val="2"/>
          </rPr>
          <t>Administrator:</t>
        </r>
        <r>
          <rPr>
            <sz val="9"/>
            <color indexed="81"/>
            <rFont val="Tahoma"/>
            <family val="2"/>
          </rPr>
          <t xml:space="preserve">
2</t>
        </r>
        <r>
          <rPr>
            <sz val="9"/>
            <color indexed="81"/>
            <rFont val="宋体"/>
            <family val="3"/>
            <charset val="134"/>
          </rPr>
          <t>月</t>
        </r>
        <r>
          <rPr>
            <sz val="9"/>
            <color indexed="81"/>
            <rFont val="Tahoma"/>
            <family val="2"/>
          </rPr>
          <t>16</t>
        </r>
        <r>
          <rPr>
            <sz val="9"/>
            <color indexed="81"/>
            <rFont val="宋体"/>
            <family val="3"/>
            <charset val="134"/>
          </rPr>
          <t>日参加培训，</t>
        </r>
        <r>
          <rPr>
            <sz val="9"/>
            <color indexed="81"/>
            <rFont val="Tahoma"/>
            <family val="2"/>
          </rPr>
          <t>2</t>
        </r>
        <r>
          <rPr>
            <sz val="9"/>
            <color indexed="81"/>
            <rFont val="宋体"/>
            <family val="3"/>
            <charset val="134"/>
          </rPr>
          <t>月工作</t>
        </r>
        <r>
          <rPr>
            <sz val="9"/>
            <color indexed="81"/>
            <rFont val="Tahoma"/>
            <family val="2"/>
          </rPr>
          <t>12</t>
        </r>
        <r>
          <rPr>
            <sz val="9"/>
            <color indexed="81"/>
            <rFont val="宋体"/>
            <family val="3"/>
            <charset val="134"/>
          </rPr>
          <t>天</t>
        </r>
      </text>
    </comment>
  </commentList>
</comments>
</file>

<file path=xl/comments7.xml><?xml version="1.0" encoding="utf-8"?>
<comments xmlns="http://schemas.openxmlformats.org/spreadsheetml/2006/main">
  <authors>
    <author>user</author>
    <author>雨林木风</author>
    <author>User</author>
    <author>Administrator</author>
  </authors>
  <commentList>
    <comment ref="D5" authorId="0">
      <text>
        <r>
          <rPr>
            <sz val="9"/>
            <rFont val="宋体"/>
            <family val="3"/>
            <charset val="134"/>
          </rPr>
          <t xml:space="preserve">user:
</t>
        </r>
        <r>
          <rPr>
            <sz val="9"/>
            <rFont val="宋体"/>
            <family val="3"/>
            <charset val="134"/>
          </rPr>
          <t>填写教学部/市场部/行政部</t>
        </r>
      </text>
    </comment>
    <comment ref="H5" authorId="0">
      <text>
        <r>
          <rPr>
            <sz val="9"/>
            <rFont val="宋体"/>
            <family val="3"/>
            <charset val="134"/>
          </rPr>
          <t xml:space="preserve">user:
</t>
        </r>
        <r>
          <rPr>
            <sz val="9"/>
            <rFont val="宋体"/>
            <family val="3"/>
            <charset val="134"/>
          </rPr>
          <t>填写全职/兼职</t>
        </r>
      </text>
    </comment>
    <comment ref="I5" authorId="0">
      <text>
        <r>
          <rPr>
            <sz val="9"/>
            <rFont val="宋体"/>
            <family val="3"/>
            <charset val="134"/>
          </rPr>
          <t xml:space="preserve">user:
</t>
        </r>
        <r>
          <rPr>
            <sz val="9"/>
            <rFont val="宋体"/>
            <family val="3"/>
            <charset val="134"/>
          </rPr>
          <t>填写正式期/试用期/离职/产假/停薪留职</t>
        </r>
      </text>
    </comment>
    <comment ref="J5" authorId="0">
      <text>
        <r>
          <rPr>
            <sz val="9"/>
            <rFont val="宋体"/>
            <family val="3"/>
            <charset val="134"/>
          </rPr>
          <t xml:space="preserve">user:
</t>
        </r>
        <r>
          <rPr>
            <sz val="9"/>
            <rFont val="宋体"/>
            <family val="3"/>
            <charset val="134"/>
          </rPr>
          <t>必须填写身份证全称或护照全称，并与其一致</t>
        </r>
      </text>
    </comment>
    <comment ref="K5" authorId="0">
      <text>
        <r>
          <rPr>
            <sz val="9"/>
            <rFont val="宋体"/>
            <family val="3"/>
            <charset val="134"/>
          </rPr>
          <t xml:space="preserve">user:
</t>
        </r>
        <r>
          <rPr>
            <sz val="9"/>
            <rFont val="宋体"/>
            <family val="3"/>
            <charset val="134"/>
          </rPr>
          <t>填写数字；如6.5</t>
        </r>
      </text>
    </comment>
    <comment ref="AJ5" authorId="1">
      <text>
        <r>
          <rPr>
            <sz val="9"/>
            <rFont val="宋体"/>
            <family val="3"/>
            <charset val="134"/>
          </rPr>
          <t xml:space="preserve">雨林木风:
</t>
        </r>
        <r>
          <rPr>
            <sz val="9"/>
            <rFont val="宋体"/>
            <family val="3"/>
            <charset val="134"/>
          </rPr>
          <t xml:space="preserve">该项基数=（月度个人总工作量-35）*超35点工作量课时费单价+35*35点以内工作量课时费单价；
</t>
        </r>
        <r>
          <rPr>
            <sz val="9"/>
            <rFont val="宋体"/>
            <family val="3"/>
            <charset val="134"/>
          </rPr>
          <t xml:space="preserve">教师领取基数=个人当月实际收费课程工作量*课时费绩效领取标准；
</t>
        </r>
        <r>
          <rPr>
            <sz val="9"/>
            <rFont val="宋体"/>
            <family val="3"/>
            <charset val="134"/>
          </rPr>
          <t xml:space="preserve">35点以内：ABCD分别为15/12/10/8;
</t>
        </r>
        <r>
          <rPr>
            <sz val="9"/>
            <rFont val="宋体"/>
            <family val="3"/>
            <charset val="134"/>
          </rPr>
          <t xml:space="preserve">35点以外：ABCD分别为25/22/18/15
</t>
        </r>
        <r>
          <rPr>
            <sz val="9"/>
            <rFont val="宋体"/>
            <family val="3"/>
            <charset val="134"/>
          </rPr>
          <t xml:space="preserve">
</t>
        </r>
        <r>
          <rPr>
            <sz val="9"/>
            <rFont val="宋体"/>
            <family val="3"/>
            <charset val="134"/>
          </rPr>
          <t xml:space="preserve">教务主任以及教学校长此部分按照以下标准的一分为二设立公式进行填写；一半考核离职，招聘（具体参考ABCD区域招聘离职标准）；
</t>
        </r>
        <r>
          <rPr>
            <sz val="9"/>
            <rFont val="宋体"/>
            <family val="3"/>
            <charset val="134"/>
          </rPr>
          <t xml:space="preserve">
</t>
        </r>
        <r>
          <rPr>
            <sz val="9"/>
            <rFont val="宋体"/>
            <family val="3"/>
            <charset val="134"/>
          </rPr>
          <t>一半考核班级平均人数；实际领取=（1/2）基数*班级平均人数的系数；</t>
        </r>
      </text>
    </comment>
    <comment ref="AL5" authorId="0">
      <text>
        <r>
          <rPr>
            <sz val="9"/>
            <rFont val="宋体"/>
            <family val="3"/>
            <charset val="134"/>
          </rPr>
          <t xml:space="preserve">user:
</t>
        </r>
        <r>
          <rPr>
            <sz val="9"/>
            <rFont val="宋体"/>
            <family val="3"/>
            <charset val="134"/>
          </rPr>
          <t>续费率</t>
        </r>
      </text>
    </comment>
    <comment ref="AN5" authorId="0">
      <text>
        <r>
          <rPr>
            <sz val="9"/>
            <rFont val="宋体"/>
            <family val="3"/>
            <charset val="134"/>
          </rPr>
          <t xml:space="preserve">user:
</t>
        </r>
        <r>
          <rPr>
            <sz val="9"/>
            <rFont val="宋体"/>
            <family val="3"/>
            <charset val="134"/>
          </rPr>
          <t>行政及教学组长以上级别。岗位绩效；小组长以上级别有，规模人数*对应单价</t>
        </r>
      </text>
    </comment>
    <comment ref="AO5" authorId="1">
      <text>
        <r>
          <rPr>
            <sz val="9"/>
            <rFont val="宋体"/>
            <family val="3"/>
            <charset val="134"/>
          </rPr>
          <t xml:space="preserve">雨林木风:
</t>
        </r>
        <r>
          <rPr>
            <sz val="9"/>
            <rFont val="宋体"/>
            <family val="3"/>
            <charset val="134"/>
          </rPr>
          <t xml:space="preserve">市场部3岗位工资基数
</t>
        </r>
        <r>
          <rPr>
            <sz val="9"/>
            <rFont val="宋体"/>
            <family val="3"/>
            <charset val="134"/>
          </rPr>
          <t>组长级别以上才有的岗位工资，按级别地图计算</t>
        </r>
      </text>
    </comment>
    <comment ref="AP5" authorId="0">
      <text>
        <r>
          <rPr>
            <sz val="9"/>
            <rFont val="宋体"/>
            <family val="3"/>
            <charset val="134"/>
          </rPr>
          <t xml:space="preserve">user:
</t>
        </r>
        <r>
          <rPr>
            <sz val="9"/>
            <rFont val="宋体"/>
            <family val="3"/>
            <charset val="134"/>
          </rPr>
          <t>主任级别以上才有。</t>
        </r>
      </text>
    </comment>
    <comment ref="AQ5" authorId="1">
      <text>
        <r>
          <rPr>
            <sz val="9"/>
            <rFont val="宋体"/>
            <family val="3"/>
            <charset val="134"/>
          </rPr>
          <t xml:space="preserve">雨林木风:
</t>
        </r>
        <r>
          <rPr>
            <sz val="9"/>
            <rFont val="宋体"/>
            <family val="3"/>
            <charset val="134"/>
          </rPr>
          <t>教学部10：退费结算</t>
        </r>
      </text>
    </comment>
    <comment ref="AV5" authorId="0">
      <text>
        <r>
          <rPr>
            <sz val="9"/>
            <rFont val="宋体"/>
            <family val="3"/>
            <charset val="134"/>
          </rPr>
          <t xml:space="preserve">user:
</t>
        </r>
        <r>
          <rPr>
            <sz val="9"/>
            <rFont val="宋体"/>
            <family val="3"/>
            <charset val="134"/>
          </rPr>
          <t>例如：主任级别以上，1个电话25元，按规模2%但至少抽查6个/月。</t>
        </r>
      </text>
    </comment>
    <comment ref="AW5" authorId="0">
      <text>
        <r>
          <rPr>
            <sz val="9"/>
            <rFont val="宋体"/>
            <family val="3"/>
            <charset val="134"/>
          </rPr>
          <t xml:space="preserve">user：
</t>
        </r>
        <r>
          <rPr>
            <sz val="9"/>
            <rFont val="宋体"/>
            <family val="3"/>
            <charset val="134"/>
          </rPr>
          <t>30元/小时全部级别、主任无加班费、行政78元/3小时</t>
        </r>
      </text>
    </comment>
    <comment ref="AX5" authorId="0">
      <text>
        <r>
          <rPr>
            <sz val="9"/>
            <rFont val="宋体"/>
            <family val="3"/>
            <charset val="134"/>
          </rPr>
          <t xml:space="preserve">user:
</t>
        </r>
        <r>
          <rPr>
            <sz val="9"/>
            <rFont val="宋体"/>
            <family val="3"/>
            <charset val="134"/>
          </rPr>
          <t>去课题学校上课，一般30-45元/小时</t>
        </r>
      </text>
    </comment>
    <comment ref="AY5" authorId="0">
      <text>
        <r>
          <rPr>
            <sz val="9"/>
            <rFont val="宋体"/>
            <family val="3"/>
            <charset val="134"/>
          </rPr>
          <t xml:space="preserve">user:
</t>
        </r>
        <r>
          <rPr>
            <sz val="9"/>
            <rFont val="宋体"/>
            <family val="3"/>
            <charset val="134"/>
          </rPr>
          <t>参照赠送课计算方法</t>
        </r>
      </text>
    </comment>
    <comment ref="AZ5" authorId="1">
      <text>
        <r>
          <rPr>
            <sz val="9"/>
            <rFont val="宋体"/>
            <family val="3"/>
            <charset val="134"/>
          </rPr>
          <t xml:space="preserve">雨林木风:
</t>
        </r>
        <r>
          <rPr>
            <sz val="9"/>
            <rFont val="宋体"/>
            <family val="3"/>
            <charset val="134"/>
          </rPr>
          <t>扣罚用负数表示/奖励用正数表示</t>
        </r>
      </text>
    </comment>
    <comment ref="AJ6" authorId="0">
      <text>
        <r>
          <rPr>
            <sz val="9"/>
            <rFont val="宋体"/>
            <family val="3"/>
            <charset val="134"/>
          </rPr>
          <t xml:space="preserve">user:
</t>
        </r>
        <r>
          <rPr>
            <sz val="9"/>
            <rFont val="宋体"/>
            <family val="3"/>
            <charset val="134"/>
          </rPr>
          <t>人员离职率、主任工作量达标</t>
        </r>
      </text>
    </comment>
    <comment ref="AK6" authorId="0">
      <text>
        <r>
          <rPr>
            <sz val="9"/>
            <rFont val="宋体"/>
            <family val="3"/>
            <charset val="134"/>
          </rPr>
          <t xml:space="preserve">user:
</t>
        </r>
        <r>
          <rPr>
            <sz val="9"/>
            <rFont val="宋体"/>
            <family val="3"/>
            <charset val="134"/>
          </rPr>
          <t>班级饱和率</t>
        </r>
      </text>
    </comment>
    <comment ref="AN6" authorId="1">
      <text>
        <r>
          <rPr>
            <sz val="9"/>
            <rFont val="宋体"/>
            <family val="3"/>
            <charset val="134"/>
          </rPr>
          <t xml:space="preserve">雨林木风:
</t>
        </r>
        <r>
          <rPr>
            <sz val="9"/>
            <rFont val="宋体"/>
            <family val="3"/>
            <charset val="134"/>
          </rPr>
          <t>个人按照精读+泛读人数20人结算；结算月不达标扣除当月全额课时费绩效； 达标全额领取；并结算倒扣人头罚金以及超人头续费奖金；</t>
        </r>
      </text>
    </comment>
    <comment ref="AO6" authorId="1">
      <text>
        <r>
          <rPr>
            <sz val="9"/>
            <rFont val="宋体"/>
            <family val="3"/>
            <charset val="134"/>
          </rPr>
          <t xml:space="preserve">雨林木风:
</t>
        </r>
        <r>
          <rPr>
            <sz val="9"/>
            <rFont val="宋体"/>
            <family val="3"/>
            <charset val="134"/>
          </rPr>
          <t>团队按照部门，团队或分校人数30人结算；结算月团队不达标扣除当月全额岗位工资基数； 达标全额领取；并结算团队倒扣人头罚金以及超人头续费奖金；</t>
        </r>
      </text>
    </comment>
    <comment ref="M7" authorId="2">
      <text>
        <r>
          <rPr>
            <b/>
            <sz val="9"/>
            <rFont val="Tahoma"/>
            <family val="2"/>
          </rPr>
          <t>User:</t>
        </r>
        <r>
          <rPr>
            <sz val="9"/>
            <rFont val="Tahoma"/>
            <family val="2"/>
          </rPr>
          <t xml:space="preserve">
</t>
        </r>
        <r>
          <rPr>
            <sz val="9"/>
            <rFont val="宋体"/>
            <family val="3"/>
            <charset val="134"/>
          </rPr>
          <t>年限</t>
        </r>
        <r>
          <rPr>
            <sz val="9"/>
            <rFont val="Tahoma"/>
            <family val="2"/>
          </rPr>
          <t>8</t>
        </r>
        <r>
          <rPr>
            <sz val="9"/>
            <rFont val="宋体"/>
            <family val="3"/>
            <charset val="134"/>
          </rPr>
          <t>年，提成比增加</t>
        </r>
        <r>
          <rPr>
            <sz val="9"/>
            <rFont val="Tahoma"/>
            <family val="2"/>
          </rPr>
          <t>0.8%</t>
        </r>
      </text>
    </comment>
    <comment ref="AI7" authorId="2">
      <text>
        <r>
          <rPr>
            <b/>
            <sz val="9"/>
            <rFont val="Tahoma"/>
            <family val="2"/>
          </rPr>
          <t>User:</t>
        </r>
        <r>
          <rPr>
            <sz val="9"/>
            <rFont val="Tahoma"/>
            <family val="2"/>
          </rPr>
          <t xml:space="preserve">
</t>
        </r>
        <r>
          <rPr>
            <sz val="9"/>
            <rFont val="Tahoma"/>
            <family val="2"/>
          </rPr>
          <t>5342-300</t>
        </r>
        <r>
          <rPr>
            <sz val="9"/>
            <rFont val="宋体"/>
            <family val="3"/>
            <charset val="134"/>
          </rPr>
          <t>（饱和率）</t>
        </r>
        <r>
          <rPr>
            <sz val="9"/>
            <rFont val="Tahoma"/>
            <family val="2"/>
          </rPr>
          <t>=5024</t>
        </r>
      </text>
    </comment>
    <comment ref="AO7" authorId="2">
      <text>
        <r>
          <rPr>
            <b/>
            <sz val="9"/>
            <rFont val="Tahoma"/>
            <family val="2"/>
          </rPr>
          <t>User:</t>
        </r>
        <r>
          <rPr>
            <sz val="9"/>
            <rFont val="Tahoma"/>
            <family val="2"/>
          </rPr>
          <t xml:space="preserve">
</t>
        </r>
        <r>
          <rPr>
            <sz val="9"/>
            <rFont val="Tahoma"/>
            <family val="2"/>
          </rPr>
          <t>1</t>
        </r>
        <r>
          <rPr>
            <sz val="9"/>
            <rFont val="宋体"/>
            <family val="3"/>
            <charset val="134"/>
          </rPr>
          <t>月份代课超</t>
        </r>
        <r>
          <rPr>
            <sz val="9"/>
            <rFont val="Tahoma"/>
            <family val="2"/>
          </rPr>
          <t>15</t>
        </r>
        <r>
          <rPr>
            <sz val="9"/>
            <rFont val="宋体"/>
            <family val="3"/>
            <charset val="134"/>
          </rPr>
          <t>小时共计</t>
        </r>
        <r>
          <rPr>
            <sz val="9"/>
            <rFont val="Tahoma"/>
            <family val="2"/>
          </rPr>
          <t>1500</t>
        </r>
        <r>
          <rPr>
            <sz val="9"/>
            <rFont val="宋体"/>
            <family val="3"/>
            <charset val="134"/>
          </rPr>
          <t>元,</t>
        </r>
      </text>
    </comment>
    <comment ref="AZ7" authorId="2">
      <text>
        <r>
          <rPr>
            <b/>
            <sz val="9"/>
            <rFont val="Tahoma"/>
            <family val="2"/>
          </rPr>
          <t>User:</t>
        </r>
        <r>
          <rPr>
            <sz val="9"/>
            <rFont val="Tahoma"/>
            <family val="2"/>
          </rPr>
          <t xml:space="preserve">
</t>
        </r>
        <r>
          <rPr>
            <sz val="9"/>
            <rFont val="宋体"/>
            <family val="3"/>
            <charset val="134"/>
          </rPr>
          <t>购买苹果手机补助</t>
        </r>
      </text>
    </comment>
    <comment ref="W8" authorId="2">
      <text>
        <r>
          <rPr>
            <b/>
            <sz val="9"/>
            <rFont val="Tahoma"/>
            <family val="2"/>
          </rPr>
          <t>User:</t>
        </r>
        <r>
          <rPr>
            <sz val="9"/>
            <rFont val="Tahoma"/>
            <family val="2"/>
          </rPr>
          <t xml:space="preserve">
</t>
        </r>
        <r>
          <rPr>
            <sz val="9"/>
            <rFont val="宋体"/>
            <family val="3"/>
            <charset val="134"/>
          </rPr>
          <t>续费率</t>
        </r>
        <r>
          <rPr>
            <sz val="9"/>
            <rFont val="Tahoma"/>
            <family val="2"/>
          </rPr>
          <t>28%+2%</t>
        </r>
        <r>
          <rPr>
            <sz val="9"/>
            <rFont val="宋体"/>
            <family val="3"/>
            <charset val="134"/>
          </rPr>
          <t>会员转化（</t>
        </r>
        <r>
          <rPr>
            <sz val="9"/>
            <rFont val="Tahoma"/>
            <family val="2"/>
          </rPr>
          <t>65.1%</t>
        </r>
        <r>
          <rPr>
            <sz val="9"/>
            <rFont val="宋体"/>
            <family val="3"/>
            <charset val="134"/>
          </rPr>
          <t>）</t>
        </r>
      </text>
    </comment>
    <comment ref="AO8" authorId="2">
      <text>
        <r>
          <rPr>
            <b/>
            <sz val="9"/>
            <rFont val="Tahoma"/>
            <family val="2"/>
          </rPr>
          <t>User:</t>
        </r>
        <r>
          <rPr>
            <sz val="9"/>
            <rFont val="Tahoma"/>
            <family val="2"/>
          </rPr>
          <t xml:space="preserve">
</t>
        </r>
        <r>
          <rPr>
            <sz val="9"/>
            <rFont val="宋体"/>
            <family val="3"/>
            <charset val="134"/>
          </rPr>
          <t>教学小组长</t>
        </r>
      </text>
    </comment>
    <comment ref="AX8" authorId="2">
      <text>
        <r>
          <rPr>
            <b/>
            <sz val="9"/>
            <rFont val="Tahoma"/>
            <family val="2"/>
          </rPr>
          <t>User:</t>
        </r>
        <r>
          <rPr>
            <sz val="9"/>
            <rFont val="Tahoma"/>
            <family val="2"/>
          </rPr>
          <t xml:space="preserve">
</t>
        </r>
        <r>
          <rPr>
            <sz val="9"/>
            <rFont val="宋体"/>
            <family val="3"/>
            <charset val="134"/>
          </rPr>
          <t>代自拼班一次</t>
        </r>
        <r>
          <rPr>
            <sz val="9"/>
            <rFont val="Tahoma"/>
            <family val="2"/>
          </rPr>
          <t>45</t>
        </r>
        <r>
          <rPr>
            <sz val="9"/>
            <rFont val="宋体"/>
            <family val="3"/>
            <charset val="134"/>
          </rPr>
          <t xml:space="preserve">元。
</t>
        </r>
        <r>
          <rPr>
            <sz val="9"/>
            <rFont val="宋体"/>
            <family val="3"/>
            <charset val="134"/>
          </rPr>
          <t>代补差班一次</t>
        </r>
        <r>
          <rPr>
            <sz val="9"/>
            <rFont val="Tahoma"/>
            <family val="2"/>
          </rPr>
          <t>45</t>
        </r>
        <r>
          <rPr>
            <sz val="9"/>
            <rFont val="宋体"/>
            <family val="3"/>
            <charset val="134"/>
          </rPr>
          <t xml:space="preserve">元
</t>
        </r>
        <r>
          <rPr>
            <sz val="9"/>
            <rFont val="宋体"/>
            <family val="3"/>
            <charset val="134"/>
          </rPr>
          <t>带预热班一次</t>
        </r>
        <r>
          <rPr>
            <sz val="9"/>
            <rFont val="Tahoma"/>
            <family val="2"/>
          </rPr>
          <t>30</t>
        </r>
        <r>
          <rPr>
            <sz val="9"/>
            <rFont val="宋体"/>
            <family val="3"/>
            <charset val="134"/>
          </rPr>
          <t xml:space="preserve">元
</t>
        </r>
        <r>
          <rPr>
            <sz val="9"/>
            <rFont val="宋体"/>
            <family val="3"/>
            <charset val="134"/>
          </rPr>
          <t>代外教一次</t>
        </r>
        <r>
          <rPr>
            <sz val="9"/>
            <rFont val="Tahoma"/>
            <family val="2"/>
          </rPr>
          <t>30</t>
        </r>
        <r>
          <rPr>
            <sz val="9"/>
            <rFont val="宋体"/>
            <family val="3"/>
            <charset val="134"/>
          </rPr>
          <t xml:space="preserve">元
</t>
        </r>
        <r>
          <rPr>
            <sz val="9"/>
            <rFont val="宋体"/>
            <family val="3"/>
            <charset val="134"/>
          </rPr>
          <t>总计</t>
        </r>
        <r>
          <rPr>
            <sz val="9"/>
            <rFont val="Tahoma"/>
            <family val="2"/>
          </rPr>
          <t>45+45+30+30=150</t>
        </r>
      </text>
    </comment>
    <comment ref="AY8" authorId="2">
      <text>
        <r>
          <rPr>
            <b/>
            <sz val="9"/>
            <rFont val="Tahoma"/>
            <family val="2"/>
          </rPr>
          <t>User:</t>
        </r>
        <r>
          <rPr>
            <sz val="9"/>
            <rFont val="Tahoma"/>
            <family val="2"/>
          </rPr>
          <t xml:space="preserve">
</t>
        </r>
        <r>
          <rPr>
            <sz val="9"/>
            <rFont val="宋体"/>
            <family val="3"/>
            <charset val="134"/>
          </rPr>
          <t>备注老生会员金额</t>
        </r>
        <r>
          <rPr>
            <sz val="9"/>
            <rFont val="Tahoma"/>
            <family val="2"/>
          </rPr>
          <t xml:space="preserve">44600
</t>
        </r>
        <r>
          <rPr>
            <sz val="9"/>
            <rFont val="Tahoma"/>
            <family val="2"/>
          </rPr>
          <t>44600*0.03=1338</t>
        </r>
      </text>
    </comment>
    <comment ref="AZ8" authorId="2">
      <text>
        <r>
          <rPr>
            <b/>
            <sz val="9"/>
            <rFont val="Tahoma"/>
            <family val="2"/>
          </rPr>
          <t>User:</t>
        </r>
        <r>
          <rPr>
            <sz val="9"/>
            <rFont val="Tahoma"/>
            <family val="2"/>
          </rPr>
          <t xml:space="preserve">
</t>
        </r>
        <r>
          <rPr>
            <sz val="9"/>
            <rFont val="Tahoma"/>
            <family val="2"/>
          </rPr>
          <t>3</t>
        </r>
        <r>
          <rPr>
            <sz val="9"/>
            <rFont val="宋体"/>
            <family val="3"/>
            <charset val="134"/>
          </rPr>
          <t>月扣除</t>
        </r>
        <r>
          <rPr>
            <sz val="9"/>
            <rFont val="Tahoma"/>
            <family val="2"/>
          </rPr>
          <t>5%</t>
        </r>
        <r>
          <rPr>
            <sz val="9"/>
            <rFont val="宋体"/>
            <family val="3"/>
            <charset val="134"/>
          </rPr>
          <t>阿米巴提成</t>
        </r>
        <r>
          <rPr>
            <sz val="9"/>
            <rFont val="Tahoma"/>
            <family val="2"/>
          </rPr>
          <t>242</t>
        </r>
        <r>
          <rPr>
            <sz val="9"/>
            <rFont val="宋体"/>
            <family val="3"/>
            <charset val="134"/>
          </rPr>
          <t>，</t>
        </r>
        <r>
          <rPr>
            <sz val="9"/>
            <rFont val="Tahoma"/>
            <family val="2"/>
          </rPr>
          <t>4</t>
        </r>
        <r>
          <rPr>
            <sz val="9"/>
            <rFont val="宋体"/>
            <family val="3"/>
            <charset val="134"/>
          </rPr>
          <t>月扣除</t>
        </r>
        <r>
          <rPr>
            <sz val="9"/>
            <rFont val="Tahoma"/>
            <family val="2"/>
          </rPr>
          <t>5%</t>
        </r>
        <r>
          <rPr>
            <sz val="9"/>
            <rFont val="宋体"/>
            <family val="3"/>
            <charset val="134"/>
          </rPr>
          <t>阿米巴提成</t>
        </r>
        <r>
          <rPr>
            <sz val="9"/>
            <rFont val="Tahoma"/>
            <family val="2"/>
          </rPr>
          <t>229</t>
        </r>
        <r>
          <rPr>
            <sz val="9"/>
            <rFont val="宋体"/>
            <family val="3"/>
            <charset val="134"/>
          </rPr>
          <t>，</t>
        </r>
        <r>
          <rPr>
            <sz val="9"/>
            <rFont val="Tahoma"/>
            <family val="2"/>
          </rPr>
          <t>5</t>
        </r>
        <r>
          <rPr>
            <sz val="9"/>
            <rFont val="宋体"/>
            <family val="3"/>
            <charset val="134"/>
          </rPr>
          <t>月扣除</t>
        </r>
        <r>
          <rPr>
            <sz val="9"/>
            <rFont val="Tahoma"/>
            <family val="2"/>
          </rPr>
          <t>5%</t>
        </r>
        <r>
          <rPr>
            <sz val="9"/>
            <rFont val="宋体"/>
            <family val="3"/>
            <charset val="134"/>
          </rPr>
          <t>阿米巴提成</t>
        </r>
        <r>
          <rPr>
            <sz val="9"/>
            <rFont val="Tahoma"/>
            <family val="2"/>
          </rPr>
          <t>159</t>
        </r>
        <r>
          <rPr>
            <sz val="9"/>
            <rFont val="宋体"/>
            <family val="3"/>
            <charset val="134"/>
          </rPr>
          <t>，</t>
        </r>
        <r>
          <rPr>
            <sz val="9"/>
            <rFont val="Tahoma"/>
            <family val="2"/>
          </rPr>
          <t>6</t>
        </r>
        <r>
          <rPr>
            <sz val="9"/>
            <rFont val="宋体"/>
            <family val="3"/>
            <charset val="134"/>
          </rPr>
          <t>月扣除</t>
        </r>
        <r>
          <rPr>
            <sz val="9"/>
            <rFont val="Tahoma"/>
            <family val="2"/>
          </rPr>
          <t>5%</t>
        </r>
        <r>
          <rPr>
            <sz val="9"/>
            <rFont val="宋体"/>
            <family val="3"/>
            <charset val="134"/>
          </rPr>
          <t>阿米巴提成</t>
        </r>
        <r>
          <rPr>
            <sz val="9"/>
            <rFont val="Tahoma"/>
            <family val="2"/>
          </rPr>
          <t>202</t>
        </r>
        <r>
          <rPr>
            <sz val="9"/>
            <rFont val="宋体"/>
            <family val="3"/>
            <charset val="134"/>
          </rPr>
          <t>，合计</t>
        </r>
        <r>
          <rPr>
            <sz val="9"/>
            <rFont val="Tahoma"/>
            <family val="2"/>
          </rPr>
          <t>832</t>
        </r>
      </text>
    </comment>
    <comment ref="W9" authorId="2">
      <text>
        <r>
          <rPr>
            <b/>
            <sz val="9"/>
            <rFont val="Tahoma"/>
            <family val="2"/>
          </rPr>
          <t>User:</t>
        </r>
        <r>
          <rPr>
            <sz val="9"/>
            <rFont val="Tahoma"/>
            <family val="2"/>
          </rPr>
          <t xml:space="preserve">
</t>
        </r>
        <r>
          <rPr>
            <sz val="9"/>
            <rFont val="宋体"/>
            <family val="3"/>
            <charset val="134"/>
          </rPr>
          <t>续费率</t>
        </r>
        <r>
          <rPr>
            <sz val="9"/>
            <rFont val="Tahoma"/>
            <family val="2"/>
          </rPr>
          <t>28%+1%</t>
        </r>
        <r>
          <rPr>
            <sz val="9"/>
            <rFont val="宋体"/>
            <family val="3"/>
            <charset val="134"/>
          </rPr>
          <t>会员转化（</t>
        </r>
        <r>
          <rPr>
            <sz val="9"/>
            <rFont val="Tahoma"/>
            <family val="2"/>
          </rPr>
          <t>53.1%</t>
        </r>
        <r>
          <rPr>
            <sz val="9"/>
            <rFont val="宋体"/>
            <family val="3"/>
            <charset val="134"/>
          </rPr>
          <t>）</t>
        </r>
      </text>
    </comment>
    <comment ref="AX9" authorId="2">
      <text>
        <r>
          <rPr>
            <b/>
            <sz val="9"/>
            <rFont val="Tahoma"/>
            <family val="2"/>
          </rPr>
          <t>User:</t>
        </r>
        <r>
          <rPr>
            <sz val="9"/>
            <rFont val="Tahoma"/>
            <family val="2"/>
          </rPr>
          <t xml:space="preserve">
</t>
        </r>
        <r>
          <rPr>
            <sz val="9"/>
            <rFont val="宋体"/>
            <family val="3"/>
            <charset val="134"/>
          </rPr>
          <t>故事预热</t>
        </r>
        <r>
          <rPr>
            <sz val="9"/>
            <rFont val="Tahoma"/>
            <family val="2"/>
          </rPr>
          <t>4</t>
        </r>
        <r>
          <rPr>
            <sz val="9"/>
            <rFont val="宋体"/>
            <family val="3"/>
            <charset val="134"/>
          </rPr>
          <t>次</t>
        </r>
        <r>
          <rPr>
            <sz val="9"/>
            <rFont val="Tahoma"/>
            <family val="2"/>
          </rPr>
          <t xml:space="preserve">15*4=60
</t>
        </r>
        <r>
          <rPr>
            <sz val="9"/>
            <rFont val="宋体"/>
            <family val="3"/>
            <charset val="134"/>
          </rPr>
          <t>一对二补课一次</t>
        </r>
        <r>
          <rPr>
            <sz val="9"/>
            <rFont val="Tahoma"/>
            <family val="2"/>
          </rPr>
          <t xml:space="preserve"> 15</t>
        </r>
        <r>
          <rPr>
            <sz val="9"/>
            <rFont val="宋体"/>
            <family val="3"/>
            <charset val="134"/>
          </rPr>
          <t xml:space="preserve">元
</t>
        </r>
        <r>
          <rPr>
            <sz val="9"/>
            <rFont val="宋体"/>
            <family val="3"/>
            <charset val="134"/>
          </rPr>
          <t>总计：</t>
        </r>
        <r>
          <rPr>
            <sz val="9"/>
            <rFont val="Tahoma"/>
            <family val="2"/>
          </rPr>
          <t>60+15=75</t>
        </r>
        <r>
          <rPr>
            <sz val="9"/>
            <rFont val="宋体"/>
            <family val="3"/>
            <charset val="134"/>
          </rPr>
          <t>元</t>
        </r>
      </text>
    </comment>
    <comment ref="AZ9" authorId="3">
      <text>
        <r>
          <rPr>
            <b/>
            <sz val="9"/>
            <rFont val="宋体"/>
            <family val="3"/>
            <charset val="134"/>
          </rPr>
          <t>保底基本工资1500，新老师带班少，为了留住老师，增加保底预发工资。</t>
        </r>
      </text>
    </comment>
    <comment ref="W10" authorId="2">
      <text>
        <r>
          <rPr>
            <b/>
            <sz val="9"/>
            <rFont val="Tahoma"/>
            <family val="2"/>
          </rPr>
          <t>User:</t>
        </r>
        <r>
          <rPr>
            <sz val="9"/>
            <rFont val="Tahoma"/>
            <family val="2"/>
          </rPr>
          <t xml:space="preserve">
</t>
        </r>
        <r>
          <rPr>
            <sz val="9"/>
            <rFont val="宋体"/>
            <family val="3"/>
            <charset val="134"/>
          </rPr>
          <t>续费率</t>
        </r>
        <r>
          <rPr>
            <sz val="9"/>
            <rFont val="Tahoma"/>
            <family val="2"/>
          </rPr>
          <t>28%+1%</t>
        </r>
        <r>
          <rPr>
            <sz val="9"/>
            <rFont val="宋体"/>
            <family val="3"/>
            <charset val="134"/>
          </rPr>
          <t>会员转化（</t>
        </r>
        <r>
          <rPr>
            <sz val="9"/>
            <rFont val="Tahoma"/>
            <family val="2"/>
          </rPr>
          <t>57.9%</t>
        </r>
        <r>
          <rPr>
            <sz val="9"/>
            <rFont val="宋体"/>
            <family val="3"/>
            <charset val="134"/>
          </rPr>
          <t>）</t>
        </r>
      </text>
    </comment>
    <comment ref="AX10" authorId="2">
      <text>
        <r>
          <rPr>
            <b/>
            <sz val="9"/>
            <rFont val="Tahoma"/>
            <family val="2"/>
          </rPr>
          <t>User:</t>
        </r>
        <r>
          <rPr>
            <sz val="9"/>
            <rFont val="Tahoma"/>
            <family val="2"/>
          </rPr>
          <t xml:space="preserve">
</t>
        </r>
        <r>
          <rPr>
            <sz val="9"/>
            <rFont val="宋体"/>
            <family val="3"/>
            <charset val="134"/>
          </rPr>
          <t>故事预热班</t>
        </r>
        <r>
          <rPr>
            <sz val="9"/>
            <rFont val="Tahoma"/>
            <family val="2"/>
          </rPr>
          <t>5</t>
        </r>
        <r>
          <rPr>
            <sz val="9"/>
            <rFont val="宋体"/>
            <family val="3"/>
            <charset val="134"/>
          </rPr>
          <t>次</t>
        </r>
        <r>
          <rPr>
            <sz val="9"/>
            <rFont val="Tahoma"/>
            <family val="2"/>
          </rPr>
          <t xml:space="preserve"> 30*5=150</t>
        </r>
        <r>
          <rPr>
            <sz val="9"/>
            <rFont val="宋体"/>
            <family val="3"/>
            <charset val="134"/>
          </rPr>
          <t xml:space="preserve">元
</t>
        </r>
        <r>
          <rPr>
            <sz val="9"/>
            <rFont val="宋体"/>
            <family val="3"/>
            <charset val="134"/>
          </rPr>
          <t>五年级补差</t>
        </r>
        <r>
          <rPr>
            <sz val="9"/>
            <rFont val="Tahoma"/>
            <family val="2"/>
          </rPr>
          <t>4*45=180</t>
        </r>
        <r>
          <rPr>
            <sz val="9"/>
            <rFont val="宋体"/>
            <family val="3"/>
            <charset val="134"/>
          </rPr>
          <t xml:space="preserve">元
</t>
        </r>
        <r>
          <rPr>
            <sz val="9"/>
            <rFont val="宋体"/>
            <family val="3"/>
            <charset val="134"/>
          </rPr>
          <t>故事试听课</t>
        </r>
        <r>
          <rPr>
            <sz val="9"/>
            <rFont val="Tahoma"/>
            <family val="2"/>
          </rPr>
          <t>100</t>
        </r>
        <r>
          <rPr>
            <sz val="9"/>
            <rFont val="宋体"/>
            <family val="3"/>
            <charset val="134"/>
          </rPr>
          <t xml:space="preserve">元
</t>
        </r>
        <r>
          <rPr>
            <sz val="9"/>
            <rFont val="宋体"/>
            <family val="3"/>
            <charset val="134"/>
          </rPr>
          <t>总计</t>
        </r>
        <r>
          <rPr>
            <sz val="9"/>
            <rFont val="Tahoma"/>
            <family val="2"/>
          </rPr>
          <t>150+180+100=430</t>
        </r>
        <r>
          <rPr>
            <sz val="9"/>
            <rFont val="宋体"/>
            <family val="3"/>
            <charset val="134"/>
          </rPr>
          <t>元</t>
        </r>
      </text>
    </comment>
    <comment ref="AZ10" authorId="3">
      <text>
        <r>
          <rPr>
            <b/>
            <sz val="9"/>
            <rFont val="宋体"/>
            <family val="3"/>
            <charset val="134"/>
          </rPr>
          <t>保底基本工资1500，新老师带班少，为了留住老师，增加保底预发工资。</t>
        </r>
      </text>
    </comment>
    <comment ref="W11" authorId="2">
      <text>
        <r>
          <rPr>
            <b/>
            <sz val="9"/>
            <rFont val="Tahoma"/>
            <family val="2"/>
          </rPr>
          <t>User:</t>
        </r>
        <r>
          <rPr>
            <sz val="9"/>
            <rFont val="Tahoma"/>
            <family val="2"/>
          </rPr>
          <t xml:space="preserve">
</t>
        </r>
        <r>
          <rPr>
            <sz val="9"/>
            <rFont val="宋体"/>
            <family val="3"/>
            <charset val="134"/>
          </rPr>
          <t>续费率</t>
        </r>
        <r>
          <rPr>
            <sz val="9"/>
            <rFont val="Tahoma"/>
            <family val="2"/>
          </rPr>
          <t>28%</t>
        </r>
      </text>
    </comment>
    <comment ref="AX11" authorId="2">
      <text>
        <r>
          <rPr>
            <b/>
            <sz val="9"/>
            <rFont val="Tahoma"/>
            <family val="2"/>
          </rPr>
          <t>User:</t>
        </r>
        <r>
          <rPr>
            <sz val="9"/>
            <rFont val="Tahoma"/>
            <family val="2"/>
          </rPr>
          <t xml:space="preserve">
</t>
        </r>
        <r>
          <rPr>
            <sz val="9"/>
            <rFont val="宋体"/>
            <family val="3"/>
            <charset val="134"/>
          </rPr>
          <t>考前辅导</t>
        </r>
        <r>
          <rPr>
            <sz val="9"/>
            <rFont val="Tahoma"/>
            <family val="2"/>
          </rPr>
          <t>i</t>
        </r>
        <r>
          <rPr>
            <sz val="9"/>
            <rFont val="宋体"/>
            <family val="3"/>
            <charset val="134"/>
          </rPr>
          <t>一次</t>
        </r>
        <r>
          <rPr>
            <sz val="9"/>
            <rFont val="Tahoma"/>
            <family val="2"/>
          </rPr>
          <t>45</t>
        </r>
        <r>
          <rPr>
            <sz val="9"/>
            <rFont val="宋体"/>
            <family val="3"/>
            <charset val="134"/>
          </rPr>
          <t xml:space="preserve">元
</t>
        </r>
        <r>
          <rPr>
            <sz val="9"/>
            <rFont val="宋体"/>
            <family val="3"/>
            <charset val="134"/>
          </rPr>
          <t>高年级补差一次</t>
        </r>
        <r>
          <rPr>
            <sz val="9"/>
            <rFont val="Tahoma"/>
            <family val="2"/>
          </rPr>
          <t>30</t>
        </r>
        <r>
          <rPr>
            <sz val="9"/>
            <rFont val="宋体"/>
            <family val="3"/>
            <charset val="134"/>
          </rPr>
          <t xml:space="preserve">元
</t>
        </r>
        <r>
          <rPr>
            <sz val="9"/>
            <rFont val="Tahoma"/>
            <family val="2"/>
          </rPr>
          <t>3</t>
        </r>
        <r>
          <rPr>
            <sz val="9"/>
            <rFont val="宋体"/>
            <family val="3"/>
            <charset val="134"/>
          </rPr>
          <t>个</t>
        </r>
        <r>
          <rPr>
            <sz val="9"/>
            <rFont val="Tahoma"/>
            <family val="2"/>
          </rPr>
          <t>8</t>
        </r>
        <r>
          <rPr>
            <sz val="9"/>
            <rFont val="宋体"/>
            <family val="3"/>
            <charset val="134"/>
          </rPr>
          <t>次自拼班，其中一次由莎莎代</t>
        </r>
        <r>
          <rPr>
            <sz val="9"/>
            <rFont val="Tahoma"/>
            <family val="2"/>
          </rPr>
          <t>60*8*3-45=1395</t>
        </r>
        <r>
          <rPr>
            <sz val="9"/>
            <rFont val="宋体"/>
            <family val="3"/>
            <charset val="134"/>
          </rPr>
          <t xml:space="preserve">元
</t>
        </r>
        <r>
          <rPr>
            <sz val="9"/>
            <rFont val="宋体"/>
            <family val="3"/>
            <charset val="134"/>
          </rPr>
          <t>代朵朵预热班一次</t>
        </r>
        <r>
          <rPr>
            <sz val="9"/>
            <rFont val="Tahoma"/>
            <family val="2"/>
          </rPr>
          <t>15</t>
        </r>
        <r>
          <rPr>
            <sz val="9"/>
            <rFont val="宋体"/>
            <family val="3"/>
            <charset val="134"/>
          </rPr>
          <t xml:space="preserve">元
</t>
        </r>
        <r>
          <rPr>
            <sz val="9"/>
            <rFont val="宋体"/>
            <family val="3"/>
            <charset val="134"/>
          </rPr>
          <t>代外教两次</t>
        </r>
        <r>
          <rPr>
            <sz val="9"/>
            <rFont val="Tahoma"/>
            <family val="2"/>
          </rPr>
          <t xml:space="preserve"> 60</t>
        </r>
        <r>
          <rPr>
            <sz val="9"/>
            <rFont val="宋体"/>
            <family val="3"/>
            <charset val="134"/>
          </rPr>
          <t xml:space="preserve">元
</t>
        </r>
        <r>
          <rPr>
            <sz val="9"/>
            <rFont val="宋体"/>
            <family val="3"/>
            <charset val="134"/>
          </rPr>
          <t>乐高助教两次</t>
        </r>
        <r>
          <rPr>
            <sz val="9"/>
            <rFont val="Tahoma"/>
            <family val="2"/>
          </rPr>
          <t xml:space="preserve"> 90</t>
        </r>
        <r>
          <rPr>
            <sz val="9"/>
            <rFont val="宋体"/>
            <family val="3"/>
            <charset val="134"/>
          </rPr>
          <t xml:space="preserve">元
</t>
        </r>
        <r>
          <rPr>
            <sz val="9"/>
            <rFont val="宋体"/>
            <family val="3"/>
            <charset val="134"/>
          </rPr>
          <t>故事试听课一次</t>
        </r>
        <r>
          <rPr>
            <sz val="9"/>
            <rFont val="Tahoma"/>
            <family val="2"/>
          </rPr>
          <t xml:space="preserve"> 100</t>
        </r>
        <r>
          <rPr>
            <sz val="9"/>
            <rFont val="宋体"/>
            <family val="3"/>
            <charset val="134"/>
          </rPr>
          <t xml:space="preserve">元
</t>
        </r>
        <r>
          <rPr>
            <sz val="9"/>
            <rFont val="宋体"/>
            <family val="3"/>
            <charset val="134"/>
          </rPr>
          <t>总计：</t>
        </r>
        <r>
          <rPr>
            <sz val="9"/>
            <rFont val="Tahoma"/>
            <family val="2"/>
          </rPr>
          <t>90+60+15+1395+45+30+100=1730</t>
        </r>
      </text>
    </comment>
    <comment ref="AZ11" authorId="3">
      <text>
        <r>
          <rPr>
            <b/>
            <sz val="9"/>
            <rFont val="宋体"/>
            <family val="3"/>
            <charset val="134"/>
          </rPr>
          <t>保底基本工资1500，新老师带班少，为了留住老师，增加保底预发工资。</t>
        </r>
      </text>
    </comment>
    <comment ref="J12" authorId="2">
      <text>
        <r>
          <rPr>
            <b/>
            <sz val="9"/>
            <rFont val="Tahoma"/>
            <family val="2"/>
          </rPr>
          <t>User:</t>
        </r>
        <r>
          <rPr>
            <sz val="9"/>
            <rFont val="Tahoma"/>
            <family val="2"/>
          </rPr>
          <t xml:space="preserve">
</t>
        </r>
        <r>
          <rPr>
            <sz val="9"/>
            <rFont val="Tahoma"/>
            <family val="2"/>
          </rPr>
          <t>2016</t>
        </r>
        <r>
          <rPr>
            <sz val="9"/>
            <rFont val="宋体"/>
            <family val="3"/>
            <charset val="134"/>
          </rPr>
          <t>年</t>
        </r>
        <r>
          <rPr>
            <sz val="9"/>
            <rFont val="Tahoma"/>
            <family val="2"/>
          </rPr>
          <t>10</t>
        </r>
        <r>
          <rPr>
            <sz val="9"/>
            <rFont val="宋体"/>
            <family val="3"/>
            <charset val="134"/>
          </rPr>
          <t>月转教学部</t>
        </r>
      </text>
    </comment>
    <comment ref="W12" authorId="2">
      <text>
        <r>
          <rPr>
            <b/>
            <sz val="9"/>
            <rFont val="Tahoma"/>
            <family val="2"/>
          </rPr>
          <t>User:</t>
        </r>
        <r>
          <rPr>
            <sz val="9"/>
            <rFont val="Tahoma"/>
            <family val="2"/>
          </rPr>
          <t xml:space="preserve">
</t>
        </r>
        <r>
          <rPr>
            <sz val="9"/>
            <rFont val="宋体"/>
            <family val="3"/>
            <charset val="134"/>
          </rPr>
          <t>代课</t>
        </r>
        <r>
          <rPr>
            <sz val="9"/>
            <rFont val="Tahoma"/>
            <family val="2"/>
          </rPr>
          <t>9</t>
        </r>
        <r>
          <rPr>
            <sz val="9"/>
            <rFont val="宋体"/>
            <family val="3"/>
            <charset val="134"/>
          </rPr>
          <t>小时以下</t>
        </r>
      </text>
    </comment>
    <comment ref="AO12" authorId="2">
      <text>
        <r>
          <rPr>
            <b/>
            <sz val="9"/>
            <rFont val="Tahoma"/>
            <family val="2"/>
          </rPr>
          <t>User:</t>
        </r>
        <r>
          <rPr>
            <sz val="9"/>
            <rFont val="Tahoma"/>
            <family val="2"/>
          </rPr>
          <t xml:space="preserve">
</t>
        </r>
        <r>
          <rPr>
            <sz val="9"/>
            <rFont val="宋体"/>
            <family val="3"/>
            <charset val="134"/>
          </rPr>
          <t>外教小组长</t>
        </r>
        <r>
          <rPr>
            <sz val="9"/>
            <rFont val="Tahoma"/>
            <family val="2"/>
          </rPr>
          <t>200</t>
        </r>
        <r>
          <rPr>
            <sz val="9"/>
            <rFont val="宋体"/>
            <family val="3"/>
            <charset val="134"/>
          </rPr>
          <t>元</t>
        </r>
      </text>
    </comment>
    <comment ref="AX12" authorId="2">
      <text>
        <r>
          <rPr>
            <b/>
            <sz val="9"/>
            <rFont val="Tahoma"/>
            <family val="2"/>
          </rPr>
          <t>User:</t>
        </r>
        <r>
          <rPr>
            <sz val="9"/>
            <rFont val="Tahoma"/>
            <family val="2"/>
          </rPr>
          <t xml:space="preserve">
</t>
        </r>
        <r>
          <rPr>
            <sz val="9"/>
            <rFont val="Tahoma"/>
            <family val="2"/>
          </rPr>
          <t>5</t>
        </r>
        <r>
          <rPr>
            <sz val="9"/>
            <rFont val="宋体"/>
            <family val="3"/>
            <charset val="134"/>
          </rPr>
          <t>个</t>
        </r>
        <r>
          <rPr>
            <sz val="9"/>
            <rFont val="Tahoma"/>
            <family val="2"/>
          </rPr>
          <t>8</t>
        </r>
        <r>
          <rPr>
            <sz val="9"/>
            <rFont val="宋体"/>
            <family val="3"/>
            <charset val="134"/>
          </rPr>
          <t xml:space="preserve">次自拼班，另外代惠媚一次自拼课
</t>
        </r>
        <r>
          <rPr>
            <sz val="9"/>
            <rFont val="Tahoma"/>
            <family val="2"/>
          </rPr>
          <t>480*5+60=2130</t>
        </r>
      </text>
    </comment>
    <comment ref="AZ12" authorId="2">
      <text>
        <r>
          <rPr>
            <b/>
            <sz val="9"/>
            <rFont val="Tahoma"/>
            <family val="2"/>
          </rPr>
          <t>User:</t>
        </r>
        <r>
          <rPr>
            <sz val="9"/>
            <rFont val="Tahoma"/>
            <family val="2"/>
          </rPr>
          <t xml:space="preserve">
</t>
        </r>
        <r>
          <rPr>
            <sz val="9"/>
            <rFont val="宋体"/>
            <family val="3"/>
            <charset val="134"/>
          </rPr>
          <t>购买</t>
        </r>
        <r>
          <rPr>
            <sz val="9"/>
            <rFont val="Tahoma"/>
            <family val="2"/>
          </rPr>
          <t>Ipad</t>
        </r>
        <r>
          <rPr>
            <sz val="9"/>
            <rFont val="宋体"/>
            <family val="3"/>
            <charset val="134"/>
          </rPr>
          <t>补助</t>
        </r>
        <r>
          <rPr>
            <sz val="9"/>
            <rFont val="Tahoma"/>
            <family val="2"/>
          </rPr>
          <t xml:space="preserve"> </t>
        </r>
        <r>
          <rPr>
            <sz val="9"/>
            <rFont val="宋体"/>
            <family val="3"/>
            <charset val="134"/>
          </rPr>
          <t>新老师带班少</t>
        </r>
        <r>
          <rPr>
            <sz val="9"/>
            <rFont val="Tahoma"/>
            <family val="2"/>
          </rPr>
          <t xml:space="preserve"> </t>
        </r>
        <r>
          <rPr>
            <sz val="9"/>
            <rFont val="宋体"/>
            <family val="3"/>
            <charset val="134"/>
          </rPr>
          <t>预发保底工资</t>
        </r>
        <r>
          <rPr>
            <sz val="9"/>
            <rFont val="Tahoma"/>
            <family val="2"/>
          </rPr>
          <t>1100</t>
        </r>
      </text>
    </comment>
    <comment ref="W13" authorId="2">
      <text>
        <r>
          <rPr>
            <b/>
            <sz val="9"/>
            <rFont val="Tahoma"/>
            <family val="2"/>
          </rPr>
          <t>User:</t>
        </r>
        <r>
          <rPr>
            <sz val="9"/>
            <rFont val="Tahoma"/>
            <family val="2"/>
          </rPr>
          <t xml:space="preserve">
</t>
        </r>
        <r>
          <rPr>
            <sz val="9"/>
            <rFont val="宋体"/>
            <family val="3"/>
            <charset val="134"/>
          </rPr>
          <t>续费率</t>
        </r>
        <r>
          <rPr>
            <sz val="9"/>
            <rFont val="Tahoma"/>
            <family val="2"/>
          </rPr>
          <t>28%</t>
        </r>
      </text>
    </comment>
    <comment ref="AX13" authorId="2">
      <text>
        <r>
          <rPr>
            <b/>
            <sz val="9"/>
            <rFont val="Tahoma"/>
            <family val="2"/>
          </rPr>
          <t>User:</t>
        </r>
        <r>
          <rPr>
            <sz val="9"/>
            <rFont val="Tahoma"/>
            <family val="2"/>
          </rPr>
          <t xml:space="preserve">
</t>
        </r>
        <r>
          <rPr>
            <sz val="9"/>
            <rFont val="Tahoma"/>
            <family val="2"/>
          </rPr>
          <t>4</t>
        </r>
        <r>
          <rPr>
            <sz val="9"/>
            <rFont val="宋体"/>
            <family val="3"/>
            <charset val="134"/>
          </rPr>
          <t>个</t>
        </r>
        <r>
          <rPr>
            <sz val="9"/>
            <rFont val="Tahoma"/>
            <family val="2"/>
          </rPr>
          <t>8</t>
        </r>
        <r>
          <rPr>
            <sz val="9"/>
            <rFont val="宋体"/>
            <family val="3"/>
            <charset val="134"/>
          </rPr>
          <t>次自拼班，其中一次莎莎代</t>
        </r>
        <r>
          <rPr>
            <sz val="9"/>
            <rFont val="Tahoma"/>
            <family val="2"/>
          </rPr>
          <t>60*8*4-45=1875</t>
        </r>
        <r>
          <rPr>
            <sz val="9"/>
            <rFont val="宋体"/>
            <family val="3"/>
            <charset val="134"/>
          </rPr>
          <t xml:space="preserve">元
</t>
        </r>
        <r>
          <rPr>
            <sz val="9"/>
            <rFont val="宋体"/>
            <family val="3"/>
            <charset val="134"/>
          </rPr>
          <t>考前辅导三次</t>
        </r>
        <r>
          <rPr>
            <sz val="9"/>
            <rFont val="Tahoma"/>
            <family val="2"/>
          </rPr>
          <t xml:space="preserve"> 45*3=135
</t>
        </r>
        <r>
          <rPr>
            <sz val="9"/>
            <rFont val="宋体"/>
            <family val="3"/>
            <charset val="134"/>
          </rPr>
          <t>周日补差课一次</t>
        </r>
        <r>
          <rPr>
            <sz val="9"/>
            <rFont val="Tahoma"/>
            <family val="2"/>
          </rPr>
          <t xml:space="preserve"> 30</t>
        </r>
        <r>
          <rPr>
            <sz val="9"/>
            <rFont val="宋体"/>
            <family val="3"/>
            <charset val="134"/>
          </rPr>
          <t xml:space="preserve">元
</t>
        </r>
        <r>
          <rPr>
            <sz val="9"/>
            <rFont val="宋体"/>
            <family val="3"/>
            <charset val="134"/>
          </rPr>
          <t>美式厨房两次</t>
        </r>
        <r>
          <rPr>
            <sz val="9"/>
            <rFont val="Tahoma"/>
            <family val="2"/>
          </rPr>
          <t xml:space="preserve"> 45*2=90</t>
        </r>
        <r>
          <rPr>
            <sz val="9"/>
            <rFont val="宋体"/>
            <family val="3"/>
            <charset val="134"/>
          </rPr>
          <t xml:space="preserve">元
</t>
        </r>
        <r>
          <rPr>
            <sz val="9"/>
            <rFont val="宋体"/>
            <family val="3"/>
            <charset val="134"/>
          </rPr>
          <t>总计：</t>
        </r>
        <r>
          <rPr>
            <sz val="9"/>
            <rFont val="Tahoma"/>
            <family val="2"/>
          </rPr>
          <t>1875+135+30+90-45=2130</t>
        </r>
      </text>
    </comment>
    <comment ref="AZ13" authorId="3">
      <text>
        <r>
          <rPr>
            <b/>
            <sz val="9"/>
            <rFont val="宋体"/>
            <family val="3"/>
            <charset val="134"/>
          </rPr>
          <t>保底基本工资1500，新老师带班少，为了留住老师，增加保底预发工资。</t>
        </r>
      </text>
    </comment>
    <comment ref="W14" authorId="2">
      <text>
        <r>
          <rPr>
            <b/>
            <sz val="9"/>
            <rFont val="Tahoma"/>
            <family val="2"/>
          </rPr>
          <t>User:</t>
        </r>
        <r>
          <rPr>
            <sz val="9"/>
            <rFont val="Tahoma"/>
            <family val="2"/>
          </rPr>
          <t xml:space="preserve">
</t>
        </r>
        <r>
          <rPr>
            <sz val="9"/>
            <rFont val="宋体"/>
            <family val="3"/>
            <charset val="134"/>
          </rPr>
          <t>代课</t>
        </r>
        <r>
          <rPr>
            <sz val="9"/>
            <rFont val="Tahoma"/>
            <family val="2"/>
          </rPr>
          <t>9</t>
        </r>
        <r>
          <rPr>
            <sz val="9"/>
            <rFont val="宋体"/>
            <family val="3"/>
            <charset val="134"/>
          </rPr>
          <t>小时以下</t>
        </r>
      </text>
    </comment>
    <comment ref="AX14" authorId="2">
      <text>
        <r>
          <rPr>
            <b/>
            <sz val="9"/>
            <rFont val="Tahoma"/>
            <family val="2"/>
          </rPr>
          <t>User:</t>
        </r>
        <r>
          <rPr>
            <sz val="9"/>
            <rFont val="Tahoma"/>
            <family val="2"/>
          </rPr>
          <t xml:space="preserve">
</t>
        </r>
        <r>
          <rPr>
            <sz val="9"/>
            <rFont val="Tahoma"/>
            <family val="2"/>
          </rPr>
          <t>4</t>
        </r>
        <r>
          <rPr>
            <sz val="9"/>
            <rFont val="宋体"/>
            <family val="3"/>
            <charset val="134"/>
          </rPr>
          <t>个</t>
        </r>
        <r>
          <rPr>
            <sz val="9"/>
            <rFont val="Tahoma"/>
            <family val="2"/>
          </rPr>
          <t>8</t>
        </r>
        <r>
          <rPr>
            <sz val="9"/>
            <rFont val="宋体"/>
            <family val="3"/>
            <charset val="134"/>
          </rPr>
          <t>次自拼班</t>
        </r>
      </text>
    </comment>
  </commentList>
</comments>
</file>

<file path=xl/comments8.xml><?xml version="1.0" encoding="utf-8"?>
<comments xmlns="http://schemas.openxmlformats.org/spreadsheetml/2006/main">
  <authors>
    <author>APPLE_喵喵</author>
  </authors>
  <commentList>
    <comment ref="AB7" authorId="0">
      <text>
        <r>
          <rPr>
            <b/>
            <sz val="9"/>
            <color indexed="81"/>
            <rFont val="Tahoma"/>
            <family val="2"/>
          </rPr>
          <t>APPLE_</t>
        </r>
        <r>
          <rPr>
            <b/>
            <sz val="9"/>
            <color indexed="81"/>
            <rFont val="宋体"/>
            <family val="3"/>
            <charset val="134"/>
          </rPr>
          <t>喵喵</t>
        </r>
        <r>
          <rPr>
            <b/>
            <sz val="9"/>
            <color indexed="81"/>
            <rFont val="Tahoma"/>
            <family val="2"/>
          </rPr>
          <t>:</t>
        </r>
        <r>
          <rPr>
            <sz val="9"/>
            <color indexed="81"/>
            <rFont val="Tahoma"/>
            <family val="2"/>
          </rPr>
          <t xml:space="preserve">
</t>
        </r>
        <r>
          <rPr>
            <sz val="9"/>
            <color indexed="81"/>
            <rFont val="宋体"/>
            <family val="3"/>
            <charset val="134"/>
          </rPr>
          <t xml:space="preserve">证书号码：
</t>
        </r>
        <r>
          <rPr>
            <sz val="9"/>
            <color indexed="81"/>
            <rFont val="Tahoma"/>
            <family val="2"/>
          </rPr>
          <t>20124301342001238</t>
        </r>
      </text>
    </comment>
  </commentList>
</comments>
</file>

<file path=xl/sharedStrings.xml><?xml version="1.0" encoding="utf-8"?>
<sst xmlns="http://schemas.openxmlformats.org/spreadsheetml/2006/main" count="3132" uniqueCount="636">
  <si>
    <t>基础信息</t>
  </si>
  <si>
    <t>阿米巴分成</t>
  </si>
  <si>
    <t>福利补贴</t>
  </si>
  <si>
    <t>代扣</t>
  </si>
  <si>
    <t>教学部</t>
  </si>
  <si>
    <t>市场部</t>
  </si>
  <si>
    <t>总部</t>
  </si>
  <si>
    <t>教学/总部</t>
  </si>
  <si>
    <t>教学/市场</t>
  </si>
  <si>
    <t>序号</t>
  </si>
  <si>
    <t>月份</t>
  </si>
  <si>
    <t>分校</t>
  </si>
  <si>
    <t>部门</t>
  </si>
  <si>
    <t>二级部门</t>
  </si>
  <si>
    <t>岗位级别</t>
  </si>
  <si>
    <t>职位</t>
  </si>
  <si>
    <t>岗位类型</t>
  </si>
  <si>
    <t>在职状态</t>
  </si>
  <si>
    <t>姓名</t>
  </si>
  <si>
    <t>入职时间</t>
  </si>
  <si>
    <t>入树童前年限折算</t>
  </si>
  <si>
    <t>工作年限（月）</t>
  </si>
  <si>
    <t>应出勤天数</t>
  </si>
  <si>
    <t>实际出勤天数</t>
  </si>
  <si>
    <t>培训师级别</t>
  </si>
  <si>
    <t>个人所带学生规模人数</t>
  </si>
  <si>
    <t>教师收费课程小时数</t>
  </si>
  <si>
    <t>精读上课人次小时</t>
  </si>
  <si>
    <t>泛读上课人次小时</t>
  </si>
  <si>
    <t>分校确认收入人次小时平均单价</t>
  </si>
  <si>
    <t>阿米巴确认收入</t>
  </si>
  <si>
    <t>阿米提成比例</t>
  </si>
  <si>
    <t>净人头</t>
  </si>
  <si>
    <t>进班结算净人头</t>
  </si>
  <si>
    <t>任务数</t>
  </si>
  <si>
    <t>营业额</t>
  </si>
  <si>
    <t>进班结算营业额</t>
  </si>
  <si>
    <t>岗位工资</t>
  </si>
  <si>
    <t>工作量</t>
  </si>
  <si>
    <t>工作量课时费</t>
  </si>
  <si>
    <t>续费率人头扣罚</t>
  </si>
  <si>
    <t>个人新生奖</t>
  </si>
  <si>
    <t>课时费绩效/工作量绩效</t>
  </si>
  <si>
    <t>岗位工资基数</t>
  </si>
  <si>
    <t>岗位分成（考核团队续费率）</t>
  </si>
  <si>
    <t>流失及退费绩效结算</t>
  </si>
  <si>
    <t>绩效奖金</t>
  </si>
  <si>
    <t>市场费用</t>
  </si>
  <si>
    <t>考勤</t>
  </si>
  <si>
    <t>电话抽查</t>
  </si>
  <si>
    <t>加班费</t>
  </si>
  <si>
    <t>赠送课</t>
  </si>
  <si>
    <t>基地招生课绩效</t>
  </si>
  <si>
    <t>扣罚/奖励</t>
  </si>
  <si>
    <t>浮动合计</t>
  </si>
  <si>
    <t>素质基金</t>
  </si>
  <si>
    <t>离职补偿</t>
  </si>
  <si>
    <t>补贴合计</t>
  </si>
  <si>
    <t>月度应发发总计</t>
  </si>
  <si>
    <t>公积金</t>
  </si>
  <si>
    <t>个人社保</t>
  </si>
  <si>
    <t>个人所得税</t>
  </si>
  <si>
    <t>月度实发总计</t>
  </si>
  <si>
    <t>月度实发基本工资（标准+年限）</t>
  </si>
  <si>
    <t>月度实发绩效</t>
  </si>
  <si>
    <t>备注</t>
  </si>
  <si>
    <t>招聘、离职人数、教师收费课程小时数</t>
  </si>
  <si>
    <t>班级平均人数</t>
  </si>
  <si>
    <t>考核个人续费率</t>
  </si>
  <si>
    <t>考核团队续费率</t>
  </si>
  <si>
    <t>第三季度平均实发工资</t>
  </si>
  <si>
    <t>第三季度平均工资标准</t>
  </si>
  <si>
    <t>差额</t>
  </si>
  <si>
    <t>1月</t>
  </si>
  <si>
    <t>华景</t>
  </si>
  <si>
    <t>小初部</t>
  </si>
  <si>
    <t>教务主任</t>
  </si>
  <si>
    <t>全职</t>
  </si>
  <si>
    <t>正式期</t>
  </si>
  <si>
    <t>彭永红</t>
  </si>
  <si>
    <t>教师</t>
  </si>
  <si>
    <t>陈玲</t>
  </si>
  <si>
    <t>小高部</t>
  </si>
  <si>
    <t>试用期</t>
  </si>
  <si>
    <t>钟朵朵</t>
  </si>
  <si>
    <t>马祯</t>
  </si>
  <si>
    <t>丁惠媚</t>
  </si>
  <si>
    <t>王雨莎</t>
  </si>
  <si>
    <t xml:space="preserve"> </t>
  </si>
  <si>
    <t>林巧珍</t>
  </si>
  <si>
    <t>翟志翔</t>
  </si>
  <si>
    <t>合计</t>
  </si>
  <si>
    <t>制表人：</t>
  </si>
  <si>
    <t>分校复核人：</t>
  </si>
  <si>
    <t>韦江娜</t>
  </si>
  <si>
    <t>总部审核人：</t>
  </si>
  <si>
    <t>备注：</t>
  </si>
  <si>
    <t>1、一个人的工资不可以分两行列示计算</t>
  </si>
  <si>
    <t>2、姓名两个字的中间不能有空格</t>
  </si>
  <si>
    <t>3、姓名不能带有岗位等信息</t>
  </si>
  <si>
    <t>4、当月兼职工资表也需要按照此模板制作</t>
  </si>
  <si>
    <t>5、包括试用期工资、兼职工资都需体现在该表上</t>
  </si>
  <si>
    <t>6、工资表第25列个人社保必须和对应月份的社保扣缴明细表核对一致</t>
  </si>
  <si>
    <t>入职满6个月教师收费课程总计（设立公式）不包括组长级别以上的</t>
  </si>
  <si>
    <t>入职满6个月教师人数</t>
  </si>
  <si>
    <t>入职满6个月教师课时费总计（不包括组长级别以上的）</t>
  </si>
  <si>
    <t>入职满6个月教师平均值（每周）</t>
  </si>
  <si>
    <t>体育中心</t>
  </si>
  <si>
    <t>2月</t>
  </si>
  <si>
    <t>南骏</t>
  </si>
  <si>
    <t>教学组长</t>
  </si>
  <si>
    <t>兼职</t>
  </si>
  <si>
    <t>3月</t>
  </si>
  <si>
    <t>行政部</t>
  </si>
  <si>
    <t>初中部</t>
  </si>
  <si>
    <t>离职</t>
  </si>
  <si>
    <t>4月</t>
  </si>
  <si>
    <t>滨江东</t>
  </si>
  <si>
    <t>电话教学</t>
  </si>
  <si>
    <t>产假</t>
  </si>
  <si>
    <t>5月</t>
  </si>
  <si>
    <t>五羊</t>
  </si>
  <si>
    <t>电话教学组长</t>
  </si>
  <si>
    <t>停薪留职</t>
  </si>
  <si>
    <t>6月</t>
  </si>
  <si>
    <t>活动中心</t>
  </si>
  <si>
    <t>外教</t>
  </si>
  <si>
    <t>7月</t>
  </si>
  <si>
    <t>番禺华南</t>
  </si>
  <si>
    <t>外教组长</t>
  </si>
  <si>
    <t>8月</t>
  </si>
  <si>
    <t>番禺市桥</t>
  </si>
  <si>
    <t>招生副校长</t>
  </si>
  <si>
    <t>9月</t>
  </si>
  <si>
    <t>惠州滨江</t>
  </si>
  <si>
    <t>招生主任</t>
  </si>
  <si>
    <t>10月</t>
  </si>
  <si>
    <t>惠州麦地</t>
  </si>
  <si>
    <t>招生顾问</t>
  </si>
  <si>
    <t>11月</t>
  </si>
  <si>
    <t>东莞国泰</t>
  </si>
  <si>
    <t>地推主任</t>
  </si>
  <si>
    <t>12月</t>
  </si>
  <si>
    <t>东莞阳光</t>
  </si>
  <si>
    <t>地推专员</t>
  </si>
  <si>
    <t>信阳</t>
  </si>
  <si>
    <t>行政经理</t>
  </si>
  <si>
    <t>行政人事经理</t>
  </si>
  <si>
    <t>行政助理</t>
  </si>
  <si>
    <t>保安</t>
  </si>
  <si>
    <t>保洁</t>
  </si>
  <si>
    <t>保育员</t>
  </si>
  <si>
    <t>class</t>
  </si>
  <si>
    <t>1</t>
  </si>
  <si>
    <t>5</t>
  </si>
  <si>
    <t>班级编号</t>
  </si>
  <si>
    <t>早读老师</t>
  </si>
  <si>
    <t>9:00-9:30</t>
  </si>
  <si>
    <t>9:30-10:00</t>
  </si>
  <si>
    <t>10:00-10:30</t>
  </si>
  <si>
    <t>10:30-11:00</t>
  </si>
  <si>
    <t>11:00-11:30</t>
  </si>
  <si>
    <t>11:30-12:00</t>
  </si>
  <si>
    <t>2：30-3：00</t>
  </si>
  <si>
    <t>3:00-3:30</t>
  </si>
  <si>
    <t>3：30-4：00</t>
  </si>
  <si>
    <t>4:00-4:30</t>
  </si>
  <si>
    <t>4:30-5:00</t>
  </si>
  <si>
    <t>5:00-5:30</t>
  </si>
  <si>
    <t>5:30-6:00</t>
  </si>
  <si>
    <t>10：00-10：30</t>
  </si>
  <si>
    <t>6</t>
  </si>
  <si>
    <t>2:00-2:30</t>
  </si>
  <si>
    <t>2:30-3:00</t>
  </si>
  <si>
    <t>3:30-4:00</t>
  </si>
  <si>
    <t>迟到（次）</t>
  </si>
  <si>
    <t>公休</t>
  </si>
  <si>
    <t>年假</t>
  </si>
  <si>
    <t>事假</t>
  </si>
  <si>
    <t>病假</t>
  </si>
  <si>
    <t>婚/丧假/产假</t>
  </si>
  <si>
    <t>旷工</t>
  </si>
  <si>
    <t>本月加班（天数）</t>
  </si>
  <si>
    <t>调休（注明调休哪几天的加班）</t>
  </si>
  <si>
    <t>忘记打卡（次）</t>
  </si>
  <si>
    <t>发送分校</t>
  </si>
  <si>
    <t>税费所属时期</t>
  </si>
  <si>
    <t>所属分校</t>
  </si>
  <si>
    <t>工作地点</t>
  </si>
  <si>
    <t>身份证明号码</t>
  </si>
  <si>
    <t>证件名称</t>
  </si>
  <si>
    <t>个人社保号</t>
  </si>
  <si>
    <t>是否在当月月度工资表扣回</t>
  </si>
  <si>
    <t>基本养老保险/外资民营个体经济养老保险</t>
  </si>
  <si>
    <t>基本养老保险(非本市城镇户籍)</t>
  </si>
  <si>
    <t>工伤保险</t>
  </si>
  <si>
    <t>农民工失业保险</t>
  </si>
  <si>
    <t>失业保险</t>
  </si>
  <si>
    <t>综合基本医疗保险</t>
  </si>
  <si>
    <t>补充基本医疗保险</t>
  </si>
  <si>
    <t>生育保险</t>
  </si>
  <si>
    <t>单位合计</t>
  </si>
  <si>
    <t>个人合计</t>
  </si>
  <si>
    <t>应缴金额</t>
  </si>
  <si>
    <t>公司实际扣缴月份</t>
  </si>
  <si>
    <t>计费工资</t>
  </si>
  <si>
    <t>单位</t>
  </si>
  <si>
    <t>个人</t>
  </si>
  <si>
    <t>广东树童教育顾问有限公司</t>
  </si>
  <si>
    <t>身份证</t>
  </si>
  <si>
    <t>是</t>
  </si>
  <si>
    <t>431129198511073427</t>
  </si>
  <si>
    <t>24725855</t>
  </si>
  <si>
    <t>数据直接来源于分校新报表模版中的年度升期率结算汇总表</t>
  </si>
  <si>
    <t>排名</t>
  </si>
  <si>
    <t>入职日职</t>
  </si>
  <si>
    <t>2015年</t>
  </si>
  <si>
    <t>精读升期前</t>
  </si>
  <si>
    <t>精读升期后</t>
  </si>
  <si>
    <t>精读升期率</t>
  </si>
  <si>
    <t>泛读升期前</t>
  </si>
  <si>
    <t>泛读升期后</t>
  </si>
  <si>
    <t>泛读升期率</t>
  </si>
  <si>
    <t>教师1</t>
  </si>
  <si>
    <t>总分校</t>
  </si>
  <si>
    <t>职务</t>
  </si>
  <si>
    <t>研训组长</t>
  </si>
  <si>
    <t>市桥</t>
  </si>
  <si>
    <t>城建</t>
  </si>
  <si>
    <t>华南</t>
  </si>
  <si>
    <t>一级部门</t>
  </si>
  <si>
    <t>财务部</t>
  </si>
  <si>
    <t>人事部</t>
  </si>
  <si>
    <t>信息中心</t>
  </si>
  <si>
    <t>行政后勤部</t>
  </si>
  <si>
    <t>总经办</t>
  </si>
  <si>
    <t>研究院</t>
  </si>
  <si>
    <t>性别</t>
  </si>
  <si>
    <t>男</t>
  </si>
  <si>
    <t>女</t>
  </si>
  <si>
    <t>财务总监</t>
  </si>
  <si>
    <t>财务经理</t>
  </si>
  <si>
    <t>会计</t>
  </si>
  <si>
    <t>仓管</t>
  </si>
  <si>
    <t>出纳</t>
  </si>
  <si>
    <t>会计专员</t>
  </si>
  <si>
    <t>人力资源总监</t>
  </si>
  <si>
    <t>人事主管</t>
  </si>
  <si>
    <t>市场部主管</t>
  </si>
  <si>
    <t>推广主管</t>
  </si>
  <si>
    <t>督导</t>
  </si>
  <si>
    <t>设计主管</t>
  </si>
  <si>
    <t>设计师</t>
  </si>
  <si>
    <t>网络宣传主主管</t>
  </si>
  <si>
    <t>后勤经理</t>
  </si>
  <si>
    <t>工程主管</t>
  </si>
  <si>
    <t>行政主管</t>
  </si>
  <si>
    <t>后勤助理</t>
  </si>
  <si>
    <t>总经理</t>
  </si>
  <si>
    <t>副总经理</t>
  </si>
  <si>
    <t>总经理助理</t>
  </si>
  <si>
    <t>总经理秘书</t>
  </si>
  <si>
    <t>副主任</t>
  </si>
  <si>
    <t>主任</t>
  </si>
  <si>
    <t>高级督导</t>
  </si>
  <si>
    <t>初级督导</t>
  </si>
  <si>
    <t>助理</t>
  </si>
  <si>
    <t>区域经理</t>
  </si>
  <si>
    <t>招生总监</t>
  </si>
  <si>
    <t>招生校长</t>
  </si>
  <si>
    <t>课程顾问</t>
  </si>
  <si>
    <t>人事经理</t>
  </si>
  <si>
    <t>教学校长</t>
  </si>
  <si>
    <t>教学总监</t>
  </si>
  <si>
    <t>院长办</t>
  </si>
  <si>
    <t>课程办</t>
  </si>
  <si>
    <t>师训办</t>
  </si>
  <si>
    <t>课题办</t>
  </si>
  <si>
    <t>特级培训师</t>
  </si>
  <si>
    <t>高级培训师</t>
  </si>
  <si>
    <t>中级培训师</t>
  </si>
  <si>
    <t>初级培训师</t>
  </si>
  <si>
    <t>员工编号</t>
  </si>
  <si>
    <t>类型</t>
  </si>
  <si>
    <t>出生日期</t>
  </si>
  <si>
    <t>婚否</t>
  </si>
  <si>
    <t>生育状况</t>
  </si>
  <si>
    <t>户口性质</t>
  </si>
  <si>
    <t>身份证号码</t>
  </si>
  <si>
    <t>联系电话</t>
  </si>
  <si>
    <t>通讯地址</t>
  </si>
  <si>
    <t>户口所在地</t>
  </si>
  <si>
    <t>第一学历</t>
  </si>
  <si>
    <t>第一学历院校</t>
  </si>
  <si>
    <t>第一学历专业</t>
  </si>
  <si>
    <t>第一学历毕业时间</t>
  </si>
  <si>
    <t>最高学历</t>
  </si>
  <si>
    <t>最高学历院校</t>
  </si>
  <si>
    <t>最高学历专业</t>
  </si>
  <si>
    <t>最高学历毕业时间</t>
  </si>
  <si>
    <t>联系邮箱</t>
  </si>
  <si>
    <t>资格证名称</t>
  </si>
  <si>
    <t>入职日期</t>
  </si>
  <si>
    <t>树童入职前年限</t>
  </si>
  <si>
    <t>合同开始</t>
  </si>
  <si>
    <t>合同到期期限</t>
  </si>
  <si>
    <t>合同签定公司名称</t>
  </si>
  <si>
    <t>紧急联系人</t>
  </si>
  <si>
    <t>关系</t>
  </si>
  <si>
    <t>紧急联系人电话</t>
  </si>
  <si>
    <t>有无担保人</t>
  </si>
  <si>
    <t>担保人姓名</t>
  </si>
  <si>
    <t>担保人联系电话</t>
  </si>
  <si>
    <t>担保人身份证号码</t>
  </si>
  <si>
    <t>社保号</t>
  </si>
  <si>
    <t>兴业银行（广州区域）</t>
  </si>
  <si>
    <t>工商银行（麦地）</t>
  </si>
  <si>
    <t>建设银行（东莞、惠州滨江）</t>
  </si>
  <si>
    <t>否</t>
  </si>
  <si>
    <t>外地农业户口</t>
  </si>
  <si>
    <t>专科</t>
  </si>
  <si>
    <t>英语教育</t>
  </si>
  <si>
    <t>教师资格证</t>
  </si>
  <si>
    <t>母亲</t>
  </si>
  <si>
    <t>无</t>
  </si>
  <si>
    <t>0000701014</t>
  </si>
  <si>
    <t>外地非农业户口</t>
  </si>
  <si>
    <t>广州市天河区长湴西大街20号</t>
  </si>
  <si>
    <t>湖南永州</t>
  </si>
  <si>
    <t>吉首大学</t>
  </si>
  <si>
    <t>327984184@qq.com</t>
  </si>
  <si>
    <t>黄逢春</t>
  </si>
  <si>
    <t>夫妻</t>
  </si>
  <si>
    <t>622908 398695 670515</t>
  </si>
  <si>
    <t>621226 3602058974411</t>
  </si>
  <si>
    <t>0000701018</t>
  </si>
  <si>
    <t>440982199206174062</t>
  </si>
  <si>
    <t>广州市黄埔区珠江村</t>
  </si>
  <si>
    <t>广东茂名</t>
  </si>
  <si>
    <t>咸宁职业技术学院</t>
  </si>
  <si>
    <t>344823873@qq.com</t>
  </si>
  <si>
    <t>王亚萍</t>
  </si>
  <si>
    <t>2月份开始购买</t>
  </si>
  <si>
    <t>622908 391074 978716</t>
  </si>
  <si>
    <t>未提供</t>
  </si>
  <si>
    <t>0000701019</t>
  </si>
  <si>
    <t>1995.01.31</t>
  </si>
  <si>
    <t>441581199501315326</t>
  </si>
  <si>
    <t>广州市天河区穗园小区</t>
  </si>
  <si>
    <t>广东陆丰</t>
  </si>
  <si>
    <t>本科</t>
  </si>
  <si>
    <t>广东肇庆学院</t>
  </si>
  <si>
    <t>英语师范</t>
  </si>
  <si>
    <t>954106121@qq.com</t>
  </si>
  <si>
    <t>2016.3.30</t>
  </si>
  <si>
    <t>王文</t>
  </si>
  <si>
    <t>父女</t>
  </si>
  <si>
    <t>3002353989</t>
  </si>
  <si>
    <t>622908 391489 359015</t>
  </si>
  <si>
    <t>#NA</t>
  </si>
  <si>
    <t>此处有公式，可直接下拉，不需要输入</t>
  </si>
  <si>
    <t>依据员工户口本中户口性质填写</t>
  </si>
  <si>
    <t>此通讯地址为入职时及劳动合同上员工所填信息</t>
  </si>
  <si>
    <t>此处邮箱为员工入职时所填的个人邮箱</t>
  </si>
  <si>
    <t>翟志翔</t>
    <phoneticPr fontId="3" type="noConversion"/>
  </si>
  <si>
    <t>教学部</t>
    <phoneticPr fontId="3" type="noConversion"/>
  </si>
  <si>
    <t>0000701025</t>
    <phoneticPr fontId="3" type="noConversion"/>
  </si>
  <si>
    <t>无</t>
    <phoneticPr fontId="3" type="noConversion"/>
  </si>
  <si>
    <t>男</t>
    <phoneticPr fontId="3" type="noConversion"/>
  </si>
  <si>
    <t>否</t>
    <phoneticPr fontId="3" type="noConversion"/>
  </si>
  <si>
    <t>2906.00</t>
  </si>
  <si>
    <t>406.84</t>
  </si>
  <si>
    <t>232.48</t>
  </si>
  <si>
    <t>1895.00</t>
  </si>
  <si>
    <t>3.79</t>
  </si>
  <si>
    <t>12.13</t>
  </si>
  <si>
    <t xml:space="preserve">       2017年华景分校春季班课表</t>
    <phoneticPr fontId="73" type="noConversion"/>
  </si>
  <si>
    <t>星期六。上午，Sat.AM</t>
    <phoneticPr fontId="73" type="noConversion"/>
  </si>
  <si>
    <t>5(新开）</t>
    <phoneticPr fontId="73" type="noConversion"/>
  </si>
  <si>
    <t>乐高室</t>
  </si>
  <si>
    <t>P3BF05G3401</t>
    <phoneticPr fontId="73" type="noConversion"/>
  </si>
  <si>
    <t xml:space="preserve">    孙一丁一对一</t>
    <phoneticPr fontId="73" type="noConversion"/>
  </si>
  <si>
    <t>P1AK34G0201</t>
    <phoneticPr fontId="73" type="noConversion"/>
  </si>
  <si>
    <t>P5AF05G0404</t>
    <phoneticPr fontId="73" type="noConversion"/>
  </si>
  <si>
    <t>P2BF01G0301</t>
    <phoneticPr fontId="73" type="noConversion"/>
  </si>
  <si>
    <t>P4AF05G4501</t>
  </si>
  <si>
    <t>Jane</t>
  </si>
  <si>
    <t>Wendy</t>
  </si>
  <si>
    <t>Susie</t>
    <phoneticPr fontId="73" type="noConversion"/>
  </si>
  <si>
    <t>Dorris</t>
  </si>
  <si>
    <t>Abby</t>
    <phoneticPr fontId="73" type="noConversion"/>
  </si>
  <si>
    <t>Dustin</t>
  </si>
  <si>
    <t>June</t>
  </si>
  <si>
    <t>Rita(惠媚代）</t>
    <phoneticPr fontId="73" type="noConversion"/>
  </si>
  <si>
    <t>课程进度：</t>
    <phoneticPr fontId="73" type="noConversion"/>
  </si>
  <si>
    <t>准备拆到5A班</t>
    <phoneticPr fontId="73" type="noConversion"/>
  </si>
  <si>
    <t>星期六。下午，Sat.PM</t>
    <phoneticPr fontId="73" type="noConversion"/>
  </si>
  <si>
    <t>1</t>
    <phoneticPr fontId="73" type="noConversion"/>
  </si>
  <si>
    <t>2</t>
  </si>
  <si>
    <t>3</t>
    <phoneticPr fontId="73" type="noConversion"/>
  </si>
  <si>
    <t>4</t>
    <phoneticPr fontId="73" type="noConversion"/>
  </si>
  <si>
    <t>5新开</t>
    <phoneticPr fontId="73" type="noConversion"/>
  </si>
  <si>
    <t>班级编号</t>
    <phoneticPr fontId="73" type="noConversion"/>
  </si>
  <si>
    <t>P3BF04G0301</t>
    <phoneticPr fontId="73" type="noConversion"/>
  </si>
  <si>
    <t>骏景8次自然拼音1班</t>
    <phoneticPr fontId="73" type="noConversion"/>
  </si>
  <si>
    <t>P3AF03G201</t>
    <phoneticPr fontId="73" type="noConversion"/>
  </si>
  <si>
    <t>骏景8次自然拼音2班</t>
    <phoneticPr fontId="73" type="noConversion"/>
  </si>
  <si>
    <t>P01F01G0106</t>
    <phoneticPr fontId="73" type="noConversion"/>
  </si>
  <si>
    <t>8次自然拼音班</t>
    <phoneticPr fontId="73" type="noConversion"/>
  </si>
  <si>
    <t>邵振庭一对一</t>
    <phoneticPr fontId="73" type="noConversion"/>
  </si>
  <si>
    <t>2:00-2:30</t>
    <phoneticPr fontId="73" type="noConversion"/>
  </si>
  <si>
    <t>Dustin</t>
    <phoneticPr fontId="73" type="noConversion"/>
  </si>
  <si>
    <t>Dorris幼儿8次课</t>
    <phoneticPr fontId="73" type="noConversion"/>
  </si>
  <si>
    <t>6:00-6:30</t>
    <phoneticPr fontId="73" type="noConversion"/>
  </si>
  <si>
    <t>6:30-7:00</t>
    <phoneticPr fontId="73" type="noConversion"/>
  </si>
  <si>
    <t>7:00-7:30</t>
    <phoneticPr fontId="73" type="noConversion"/>
  </si>
  <si>
    <t>7:30-8:00</t>
    <phoneticPr fontId="73" type="noConversion"/>
  </si>
  <si>
    <t xml:space="preserve">星期日.上午,Sun .AM  </t>
    <phoneticPr fontId="73" type="noConversion"/>
  </si>
  <si>
    <t>class</t>
    <phoneticPr fontId="73" type="noConversion"/>
  </si>
  <si>
    <t>4</t>
  </si>
  <si>
    <t>P4AF05G2301</t>
    <phoneticPr fontId="73" type="noConversion"/>
  </si>
  <si>
    <t>P1BF01G1201</t>
    <phoneticPr fontId="73" type="noConversion"/>
  </si>
  <si>
    <r>
      <rPr>
        <b/>
        <sz val="8"/>
        <rFont val="宋体"/>
        <family val="3"/>
        <charset val="134"/>
      </rPr>
      <t>新K02KGFGX01/K05KGF</t>
    </r>
    <r>
      <rPr>
        <b/>
        <sz val="11"/>
        <rFont val="宋体"/>
        <family val="3"/>
        <charset val="134"/>
      </rPr>
      <t>GZD01</t>
    </r>
    <phoneticPr fontId="73" type="noConversion"/>
  </si>
  <si>
    <t>P5BBR6G0501</t>
  </si>
  <si>
    <t>Jane</t>
    <phoneticPr fontId="73" type="noConversion"/>
  </si>
  <si>
    <t>ABBY</t>
    <phoneticPr fontId="73" type="noConversion"/>
  </si>
  <si>
    <t>Sasa</t>
  </si>
  <si>
    <t>9：00－9：30</t>
    <phoneticPr fontId="73" type="noConversion"/>
  </si>
  <si>
    <t>Anna</t>
    <phoneticPr fontId="73" type="noConversion"/>
  </si>
  <si>
    <t>9:30-10:00</t>
    <phoneticPr fontId="73" type="noConversion"/>
  </si>
  <si>
    <t>Susie</t>
  </si>
  <si>
    <t>闫萌方子烨一对三</t>
    <phoneticPr fontId="73" type="noConversion"/>
  </si>
  <si>
    <t>Dorris</t>
    <phoneticPr fontId="73" type="noConversion"/>
  </si>
  <si>
    <t>11:30-12:00</t>
    <phoneticPr fontId="73" type="noConversion"/>
  </si>
  <si>
    <t xml:space="preserve">星期日.下午,Sun .PM  </t>
    <phoneticPr fontId="73" type="noConversion"/>
  </si>
  <si>
    <t>1新开2期班</t>
    <phoneticPr fontId="73" type="noConversion"/>
  </si>
  <si>
    <t>2</t>
    <phoneticPr fontId="73" type="noConversion"/>
  </si>
  <si>
    <t>6</t>
    <phoneticPr fontId="73" type="noConversion"/>
  </si>
  <si>
    <t>P02F01G1201</t>
    <phoneticPr fontId="73" type="noConversion"/>
  </si>
  <si>
    <t>骏景8次自然拼音3班</t>
    <phoneticPr fontId="73" type="noConversion"/>
  </si>
  <si>
    <t>J1BR6G601</t>
    <phoneticPr fontId="73" type="noConversion"/>
  </si>
  <si>
    <t>K04XZZGXZ01</t>
  </si>
  <si>
    <t>JS1ABR6G4501</t>
  </si>
  <si>
    <t>骏景8次自然拼音4班</t>
    <phoneticPr fontId="73" type="noConversion"/>
  </si>
  <si>
    <t>Rita</t>
    <phoneticPr fontId="73" type="noConversion"/>
  </si>
  <si>
    <t>4:30-5:30Anna</t>
    <phoneticPr fontId="73" type="noConversion"/>
  </si>
  <si>
    <t>5:30-6:00Dustin</t>
    <phoneticPr fontId="73" type="noConversion"/>
  </si>
  <si>
    <t>8:00-8:30</t>
    <phoneticPr fontId="73" type="noConversion"/>
  </si>
  <si>
    <t>李健豪</t>
    <phoneticPr fontId="73" type="noConversion"/>
  </si>
  <si>
    <t xml:space="preserve">课程进度： </t>
    <phoneticPr fontId="73" type="noConversion"/>
  </si>
  <si>
    <t>准备拆班</t>
    <phoneticPr fontId="73" type="noConversion"/>
  </si>
  <si>
    <t xml:space="preserve">星期三.下午,Wends .PM  </t>
    <phoneticPr fontId="73" type="noConversion"/>
  </si>
  <si>
    <t>6新开</t>
    <phoneticPr fontId="73" type="noConversion"/>
  </si>
  <si>
    <t>P5BF06G4501</t>
    <phoneticPr fontId="73" type="noConversion"/>
  </si>
  <si>
    <t>P4BBR02G402</t>
    <phoneticPr fontId="73" type="noConversion"/>
  </si>
  <si>
    <t>P02F01G0104</t>
    <phoneticPr fontId="73" type="noConversion"/>
  </si>
  <si>
    <t>P1AF03G0206</t>
    <phoneticPr fontId="73" type="noConversion"/>
  </si>
  <si>
    <t>P01F01G1205</t>
    <phoneticPr fontId="73" type="noConversion"/>
  </si>
  <si>
    <t>Wendy</t>
    <phoneticPr fontId="73" type="noConversion"/>
  </si>
  <si>
    <t>Wendy(5:10-6:00)</t>
    <phoneticPr fontId="73" type="noConversion"/>
  </si>
  <si>
    <t>5:30-6:00Susie助教</t>
    <phoneticPr fontId="73" type="noConversion"/>
  </si>
  <si>
    <t xml:space="preserve">星期五.下午,FRI .PM  </t>
    <phoneticPr fontId="73" type="noConversion"/>
  </si>
  <si>
    <t>P01K12G0102</t>
  </si>
  <si>
    <t>P1AF01G0102</t>
    <phoneticPr fontId="73" type="noConversion"/>
  </si>
  <si>
    <t>P2BF03G0301</t>
    <phoneticPr fontId="73" type="noConversion"/>
  </si>
  <si>
    <t>Abby</t>
  </si>
  <si>
    <t>Jane(三四年级培优）</t>
    <phoneticPr fontId="73" type="noConversion"/>
  </si>
  <si>
    <t>Dustin英语角</t>
    <phoneticPr fontId="73" type="noConversion"/>
  </si>
  <si>
    <t>Susie（五六年级培优)</t>
    <phoneticPr fontId="73" type="noConversion"/>
  </si>
  <si>
    <t>1992.9.11</t>
    <phoneticPr fontId="3" type="noConversion"/>
  </si>
  <si>
    <t>360203199209111557</t>
    <phoneticPr fontId="3" type="noConversion"/>
  </si>
  <si>
    <t>广州市天河区华景北路芳满庭院C-204</t>
    <phoneticPr fontId="3" type="noConversion"/>
  </si>
  <si>
    <t>广西柳州</t>
    <phoneticPr fontId="3" type="noConversion"/>
  </si>
  <si>
    <t>本科</t>
    <phoneticPr fontId="3" type="noConversion"/>
  </si>
  <si>
    <t>广西师范大学</t>
    <phoneticPr fontId="3" type="noConversion"/>
  </si>
  <si>
    <t>商务英语</t>
    <phoneticPr fontId="3" type="noConversion"/>
  </si>
  <si>
    <t>硕士</t>
    <phoneticPr fontId="3" type="noConversion"/>
  </si>
  <si>
    <t>英国雷丁大学</t>
    <phoneticPr fontId="3" type="noConversion"/>
  </si>
  <si>
    <t>英语教育</t>
    <phoneticPr fontId="3" type="noConversion"/>
  </si>
  <si>
    <t>zhaizhixiang@adlook.com</t>
    <phoneticPr fontId="3" type="noConversion"/>
  </si>
  <si>
    <t>教师资格证（高中）</t>
    <phoneticPr fontId="3" type="noConversion"/>
  </si>
  <si>
    <t>翟兢立</t>
    <phoneticPr fontId="3" type="noConversion"/>
  </si>
  <si>
    <t>父亲</t>
    <phoneticPr fontId="3" type="noConversion"/>
  </si>
  <si>
    <t>日期：2017年1月</t>
    <phoneticPr fontId="3" type="noConversion"/>
  </si>
  <si>
    <t>林巧珍</t>
    <phoneticPr fontId="3" type="noConversion"/>
  </si>
  <si>
    <t>俞园园</t>
    <phoneticPr fontId="3" type="noConversion"/>
  </si>
  <si>
    <t>潘丽雄</t>
    <phoneticPr fontId="3" type="noConversion"/>
  </si>
  <si>
    <t>叶晓纯</t>
    <phoneticPr fontId="3" type="noConversion"/>
  </si>
  <si>
    <t>440981199001126626</t>
    <phoneticPr fontId="3" type="noConversion"/>
  </si>
  <si>
    <t>广州市天河区车陂南路271号</t>
    <phoneticPr fontId="3" type="noConversion"/>
  </si>
  <si>
    <t>广东茂名</t>
    <phoneticPr fontId="3" type="noConversion"/>
  </si>
  <si>
    <t>本科</t>
    <phoneticPr fontId="3" type="noConversion"/>
  </si>
  <si>
    <t>华南农业大学珠江学院</t>
    <phoneticPr fontId="3" type="noConversion"/>
  </si>
  <si>
    <t>英语</t>
    <phoneticPr fontId="3" type="noConversion"/>
  </si>
  <si>
    <t>华南农业大学珠江学院</t>
    <phoneticPr fontId="3" type="noConversion"/>
  </si>
  <si>
    <t>457988955@qq.com</t>
    <phoneticPr fontId="3" type="noConversion"/>
  </si>
  <si>
    <t>潘丽冰</t>
    <phoneticPr fontId="3" type="noConversion"/>
  </si>
  <si>
    <t>朋友</t>
    <phoneticPr fontId="3" type="noConversion"/>
  </si>
  <si>
    <t>姐妹</t>
    <phoneticPr fontId="3" type="noConversion"/>
  </si>
  <si>
    <t>父女</t>
    <phoneticPr fontId="3" type="noConversion"/>
  </si>
  <si>
    <t>622908393040936018</t>
    <phoneticPr fontId="3" type="noConversion"/>
  </si>
  <si>
    <t>1990.01.12</t>
    <phoneticPr fontId="3" type="noConversion"/>
  </si>
  <si>
    <t>0000701026</t>
  </si>
  <si>
    <t>郑琴</t>
    <phoneticPr fontId="3" type="noConversion"/>
  </si>
  <si>
    <t>0000701029</t>
    <phoneticPr fontId="3" type="noConversion"/>
  </si>
  <si>
    <t>郑琴</t>
    <phoneticPr fontId="3" type="noConversion"/>
  </si>
  <si>
    <t>1989.12.12</t>
    <phoneticPr fontId="3" type="noConversion"/>
  </si>
  <si>
    <t>430681198912129403</t>
    <phoneticPr fontId="3" type="noConversion"/>
  </si>
  <si>
    <t>广州市天河区荷光路</t>
    <phoneticPr fontId="3" type="noConversion"/>
  </si>
  <si>
    <t>湖南汨罗</t>
    <phoneticPr fontId="3" type="noConversion"/>
  </si>
  <si>
    <t>怀化学院</t>
    <phoneticPr fontId="3" type="noConversion"/>
  </si>
  <si>
    <t>英语</t>
    <phoneticPr fontId="3" type="noConversion"/>
  </si>
  <si>
    <t>1377327677@qq.com</t>
    <phoneticPr fontId="3" type="noConversion"/>
  </si>
  <si>
    <t>高级中学教师证</t>
    <phoneticPr fontId="3" type="noConversion"/>
  </si>
  <si>
    <t>杨新亮</t>
    <phoneticPr fontId="3" type="noConversion"/>
  </si>
  <si>
    <t>陈晓敏</t>
    <phoneticPr fontId="3" type="noConversion"/>
  </si>
  <si>
    <t>第一季度平均实发工资</t>
    <phoneticPr fontId="3" type="noConversion"/>
  </si>
  <si>
    <t>第一季度平均工资标准</t>
    <phoneticPr fontId="3" type="noConversion"/>
  </si>
  <si>
    <t>吴彩红</t>
    <phoneticPr fontId="3" type="noConversion"/>
  </si>
  <si>
    <t>陈美全</t>
    <phoneticPr fontId="3" type="noConversion"/>
  </si>
  <si>
    <t>江门职业技术学院</t>
    <phoneticPr fontId="3" type="noConversion"/>
  </si>
  <si>
    <t>28725602@qq.com</t>
    <phoneticPr fontId="3" type="noConversion"/>
  </si>
  <si>
    <t>中南民族大学</t>
    <phoneticPr fontId="3" type="noConversion"/>
  </si>
  <si>
    <t>对外汉语</t>
    <phoneticPr fontId="3" type="noConversion"/>
  </si>
  <si>
    <t>chen2mei3quan2@hotmail.com</t>
    <phoneticPr fontId="3" type="noConversion"/>
  </si>
  <si>
    <t>广东树童教育顾问有限公司</t>
    <phoneticPr fontId="3" type="noConversion"/>
  </si>
  <si>
    <t>吴伟平</t>
    <phoneticPr fontId="3" type="noConversion"/>
  </si>
  <si>
    <t>全凤</t>
    <phoneticPr fontId="3" type="noConversion"/>
  </si>
  <si>
    <t>母女</t>
    <phoneticPr fontId="3" type="noConversion"/>
  </si>
  <si>
    <t>未</t>
  </si>
  <si>
    <t>445323199106170947</t>
    <phoneticPr fontId="3" type="noConversion"/>
  </si>
  <si>
    <t>广州市天河区黄村街道莲溪里下一巷14号</t>
    <phoneticPr fontId="3" type="noConversion"/>
  </si>
  <si>
    <t>532722199312280041</t>
    <phoneticPr fontId="3" type="noConversion"/>
  </si>
  <si>
    <t>广州市天河区棠下街道 龙素苑</t>
    <phoneticPr fontId="3" type="noConversion"/>
  </si>
  <si>
    <t>广东云浮</t>
    <phoneticPr fontId="3" type="noConversion"/>
  </si>
  <si>
    <t>专科</t>
    <phoneticPr fontId="3" type="noConversion"/>
  </si>
  <si>
    <t>云南普洱</t>
    <phoneticPr fontId="3" type="noConversion"/>
  </si>
  <si>
    <t>0000701031</t>
  </si>
  <si>
    <t>0000701032</t>
  </si>
  <si>
    <t>陈美全</t>
    <phoneticPr fontId="3" type="noConversion"/>
  </si>
  <si>
    <t>吴彩红</t>
    <phoneticPr fontId="3" type="noConversion"/>
  </si>
  <si>
    <t>郑琴</t>
    <phoneticPr fontId="3" type="noConversion"/>
  </si>
  <si>
    <t>陈玲</t>
    <phoneticPr fontId="3" type="noConversion"/>
  </si>
  <si>
    <t>钟朵朵</t>
    <phoneticPr fontId="3" type="noConversion"/>
  </si>
  <si>
    <t>马祯</t>
    <phoneticPr fontId="3" type="noConversion"/>
  </si>
  <si>
    <t>林巧珍</t>
    <phoneticPr fontId="3" type="noConversion"/>
  </si>
  <si>
    <t>翟志翔</t>
    <phoneticPr fontId="3" type="noConversion"/>
  </si>
  <si>
    <t>丁惠媚</t>
    <phoneticPr fontId="3" type="noConversion"/>
  </si>
  <si>
    <t>越秀五羊中心</t>
  </si>
  <si>
    <t>越秀活动中心</t>
  </si>
  <si>
    <t>越秀淘金中心</t>
  </si>
  <si>
    <t>越秀小北中心</t>
  </si>
  <si>
    <t>越秀水荫路中心</t>
  </si>
  <si>
    <t>天河体育中心</t>
  </si>
  <si>
    <t>天河南骏中心</t>
  </si>
  <si>
    <t>天河华景中心</t>
  </si>
  <si>
    <t>天河天府路中心</t>
  </si>
  <si>
    <t>天河骏景中心</t>
  </si>
  <si>
    <t>天河财富广场中心</t>
  </si>
  <si>
    <t>天河帝景苑中心</t>
  </si>
  <si>
    <t>海珠滨江东中心</t>
  </si>
  <si>
    <t>海珠江南西中心</t>
  </si>
  <si>
    <t>番禺市桥中心</t>
  </si>
  <si>
    <t>番禺华南中心</t>
  </si>
  <si>
    <t>番禺喜盈中心</t>
  </si>
  <si>
    <t>番禺洛溪中心</t>
  </si>
  <si>
    <t>番禺大石中心</t>
  </si>
  <si>
    <t>东莞国泰中心</t>
  </si>
  <si>
    <t>东莞阳光中心</t>
  </si>
  <si>
    <t>东莞文鼎中心</t>
  </si>
  <si>
    <t>东莞虎门中心</t>
  </si>
  <si>
    <t>东莞地王中心</t>
  </si>
  <si>
    <t>惠州滨江中心</t>
  </si>
  <si>
    <t>惠州麦地中心</t>
  </si>
  <si>
    <t>惠州江北中心</t>
  </si>
  <si>
    <t>惠州东平中心</t>
  </si>
  <si>
    <t>惠州金山湖中心</t>
  </si>
  <si>
    <t>信阳东方红中心</t>
  </si>
  <si>
    <t>信阳平桥中心</t>
  </si>
  <si>
    <t>信阳北京路中心</t>
  </si>
  <si>
    <t>郑州区域中心</t>
  </si>
  <si>
    <t>216/7/1</t>
    <phoneticPr fontId="3" type="noConversion"/>
  </si>
  <si>
    <t>潘丽雄</t>
    <phoneticPr fontId="3" type="noConversion"/>
  </si>
  <si>
    <t>已离职</t>
    <phoneticPr fontId="3" type="noConversion"/>
  </si>
  <si>
    <t>第二季度平均实发工资</t>
    <phoneticPr fontId="3" type="noConversion"/>
  </si>
  <si>
    <t>第二季度平均工资标准</t>
    <phoneticPr fontId="3" type="noConversion"/>
  </si>
  <si>
    <t>彭永红</t>
    <phoneticPr fontId="3" type="noConversion"/>
  </si>
  <si>
    <t>翟志翔</t>
    <phoneticPr fontId="3" type="noConversion"/>
  </si>
  <si>
    <t>肖涵颖</t>
    <phoneticPr fontId="3" type="noConversion"/>
  </si>
  <si>
    <t>0000701033</t>
    <phoneticPr fontId="3" type="noConversion"/>
  </si>
  <si>
    <t>华景</t>
    <phoneticPr fontId="3" type="noConversion"/>
  </si>
  <si>
    <t>教学部</t>
    <phoneticPr fontId="3" type="noConversion"/>
  </si>
  <si>
    <t>余丽娜</t>
    <phoneticPr fontId="3" type="noConversion"/>
  </si>
  <si>
    <t>无</t>
    <phoneticPr fontId="3" type="noConversion"/>
  </si>
  <si>
    <t>女</t>
    <phoneticPr fontId="3" type="noConversion"/>
  </si>
  <si>
    <t>622908393065708813</t>
    <phoneticPr fontId="3" type="noConversion"/>
  </si>
  <si>
    <t>未</t>
    <phoneticPr fontId="3" type="noConversion"/>
  </si>
  <si>
    <t>否</t>
    <phoneticPr fontId="3" type="noConversion"/>
  </si>
  <si>
    <t>441502199506021129</t>
    <phoneticPr fontId="3" type="noConversion"/>
  </si>
  <si>
    <t>广州市天河区车陂大塘中街东八巷五号</t>
    <phoneticPr fontId="3" type="noConversion"/>
  </si>
  <si>
    <t>广东汕尾</t>
    <phoneticPr fontId="3" type="noConversion"/>
  </si>
  <si>
    <t>韩山师范学院</t>
    <phoneticPr fontId="3" type="noConversion"/>
  </si>
  <si>
    <t>本科</t>
    <phoneticPr fontId="3" type="noConversion"/>
  </si>
  <si>
    <t>英语师范</t>
    <phoneticPr fontId="3" type="noConversion"/>
  </si>
  <si>
    <t>957051446@qq.com</t>
    <phoneticPr fontId="3" type="noConversion"/>
  </si>
  <si>
    <t>高级中学教师资格证</t>
    <phoneticPr fontId="3" type="noConversion"/>
  </si>
  <si>
    <t>13828918833</t>
    <phoneticPr fontId="3" type="noConversion"/>
  </si>
  <si>
    <t>肖涵颖</t>
    <phoneticPr fontId="3" type="noConversion"/>
  </si>
  <si>
    <t>2017年7月华景社保申报个人明细表</t>
  </si>
  <si>
    <t>纳税人名称</t>
  </si>
  <si>
    <t>天府路</t>
  </si>
  <si>
    <t>360203199209111557</t>
  </si>
  <si>
    <t>3002984062</t>
  </si>
  <si>
    <t>0.00</t>
  </si>
  <si>
    <t>4455.00</t>
  </si>
  <si>
    <t>311.85</t>
  </si>
  <si>
    <t>89.10</t>
  </si>
  <si>
    <t>7425.00</t>
  </si>
  <si>
    <t>19.31</t>
  </si>
  <si>
    <t>37.87</t>
  </si>
  <si>
    <t>791.79</t>
  </si>
  <si>
    <t>325.37</t>
  </si>
  <si>
    <t>1117.16</t>
  </si>
  <si>
    <t>159</t>
  </si>
  <si>
    <t>吴彩红</t>
  </si>
  <si>
    <t>445323199106170947</t>
  </si>
  <si>
    <t>3002328603</t>
  </si>
  <si>
    <t>陈美全</t>
  </si>
  <si>
    <t>532722199312280041</t>
  </si>
  <si>
    <t>3003192358</t>
  </si>
  <si>
    <t/>
  </si>
  <si>
    <t>2017年7月出勤统计表（每月5号）</t>
    <phoneticPr fontId="3" type="noConversion"/>
  </si>
  <si>
    <t>翟志翔</t>
    <phoneticPr fontId="3" type="noConversion"/>
  </si>
  <si>
    <t>教学部</t>
    <phoneticPr fontId="3" type="noConversion"/>
  </si>
  <si>
    <t>陈美全</t>
    <phoneticPr fontId="3" type="noConversion"/>
  </si>
  <si>
    <t>吴彩虹</t>
    <phoneticPr fontId="3" type="noConversion"/>
  </si>
</sst>
</file>

<file path=xl/styles.xml><?xml version="1.0" encoding="utf-8"?>
<styleSheet xmlns="http://schemas.openxmlformats.org/spreadsheetml/2006/main">
  <numFmts count="29">
    <numFmt numFmtId="41" formatCode="_ * #,##0_ ;_ * \-#,##0_ ;_ * &quot;-&quot;_ ;_ @_ "/>
    <numFmt numFmtId="43" formatCode="_ * #,##0.00_ ;_ * \-#,##0.00_ ;_ * &quot;-&quot;??_ ;_ @_ "/>
    <numFmt numFmtId="176" formatCode="_-* #,##0_-;\-* #,##0_-;_-* &quot;-&quot;_-;_-@_-"/>
    <numFmt numFmtId="177" formatCode="_-&quot;￥&quot;* #,##0.00_-;\-&quot;￥&quot;* #,##0.00_-;_-&quot;￥&quot;* &quot;-&quot;??_-;_-@_-"/>
    <numFmt numFmtId="178" formatCode="_-* #,##0.00_-;\-* #,##0.00_-;_-* &quot;-&quot;??_-;_-@_-"/>
    <numFmt numFmtId="179" formatCode="_ &quot;￥&quot;* #,##0.00_ ;_ &quot;￥&quot;* \-#,##0.00_ ;_ &quot;￥&quot;* &quot;-&quot;??_ ;_ @_ "/>
    <numFmt numFmtId="180" formatCode="_-&quot;$&quot;\ * #,##0.00_-;_-&quot;$&quot;\ * #,##0.00\-;_-&quot;$&quot;\ * &quot;-&quot;??_-;_-@_-"/>
    <numFmt numFmtId="181" formatCode="0.0%"/>
    <numFmt numFmtId="182" formatCode="\$#,##0;\(\$#,##0\)"/>
    <numFmt numFmtId="183" formatCode="_ * #,##0.0_ ;_ * \-#,##0.0_ ;_ * &quot;-&quot;??_ ;_ @_ "/>
    <numFmt numFmtId="184" formatCode="_(&quot;$&quot;* #,##0.00_);_(&quot;$&quot;* \(#,##0.00\);_(&quot;$&quot;* &quot;-&quot;??_);_(@_)"/>
    <numFmt numFmtId="185" formatCode="#,##0.0_);\(#,##0.0\)"/>
    <numFmt numFmtId="186" formatCode="yy\.mm\.dd"/>
    <numFmt numFmtId="187" formatCode="&quot;$&quot;\ #,##0.00_-;[Red]&quot;$&quot;\ #,##0.00\-"/>
    <numFmt numFmtId="188" formatCode="&quot;$&quot;\ #,##0_-;[Red]&quot;$&quot;\ #,##0\-"/>
    <numFmt numFmtId="189" formatCode="#,##0;\(#,##0\)"/>
    <numFmt numFmtId="190" formatCode="_-&quot;$&quot;\ * #,##0_-;_-&quot;$&quot;\ * #,##0\-;_-&quot;$&quot;\ * &quot;-&quot;_-;_-@_-"/>
    <numFmt numFmtId="191" formatCode="_ * #,##0_ ;_ * \-#,##0_ ;_ * &quot;-&quot;??_ ;_ @_ "/>
    <numFmt numFmtId="192" formatCode="\$#,##0.00;\(\$#,##0.00\)"/>
    <numFmt numFmtId="193" formatCode="_ * #,##0.0_ ;_ * \-#,##0.0_ ;_ * &quot;-&quot;_ ;_ @_ "/>
    <numFmt numFmtId="194" formatCode="&quot;$&quot;#,##0_);[Red]\(&quot;$&quot;#,##0\)"/>
    <numFmt numFmtId="195" formatCode="0.0_ "/>
    <numFmt numFmtId="196" formatCode="&quot;$&quot;#,##0.00_);[Red]\(&quot;$&quot;#,##0.00\)"/>
    <numFmt numFmtId="197" formatCode="_(&quot;$&quot;* #,##0_);_(&quot;$&quot;* \(#,##0\);_(&quot;$&quot;* &quot;-&quot;_);_(@_)"/>
    <numFmt numFmtId="198" formatCode="_ * #,##0.00_ ;_ * \-#,##0.00_ ;_ * &quot;-&quot;_ ;_ @_ "/>
    <numFmt numFmtId="199" formatCode="0_ "/>
    <numFmt numFmtId="200" formatCode="[$-409]mmm/yy;@"/>
    <numFmt numFmtId="201" formatCode="yyyy/mm/dd"/>
    <numFmt numFmtId="203" formatCode="0.00_ "/>
  </numFmts>
  <fonts count="90">
    <font>
      <sz val="12"/>
      <name val="宋体"/>
      <charset val="134"/>
    </font>
    <font>
      <sz val="10"/>
      <name val="宋体"/>
      <family val="3"/>
      <charset val="134"/>
    </font>
    <font>
      <b/>
      <sz val="12"/>
      <name val="宋体"/>
      <family val="3"/>
      <charset val="134"/>
    </font>
    <font>
      <sz val="9"/>
      <name val="宋体"/>
      <family val="3"/>
      <charset val="134"/>
    </font>
    <font>
      <b/>
      <sz val="16"/>
      <name val="宋体"/>
      <family val="3"/>
      <charset val="134"/>
    </font>
    <font>
      <sz val="9"/>
      <color indexed="8"/>
      <name val="宋体"/>
      <family val="3"/>
      <charset val="134"/>
    </font>
    <font>
      <sz val="9"/>
      <name val="Arial"/>
      <family val="2"/>
    </font>
    <font>
      <b/>
      <sz val="9"/>
      <color indexed="8"/>
      <name val="宋体"/>
      <family val="3"/>
      <charset val="134"/>
    </font>
    <font>
      <sz val="12"/>
      <color indexed="8"/>
      <name val="宋体"/>
      <family val="3"/>
      <charset val="134"/>
    </font>
    <font>
      <sz val="10"/>
      <color indexed="8"/>
      <name val="宋体"/>
      <family val="3"/>
      <charset val="134"/>
    </font>
    <font>
      <b/>
      <sz val="10"/>
      <name val="宋体"/>
      <family val="3"/>
      <charset val="134"/>
    </font>
    <font>
      <b/>
      <sz val="10"/>
      <color indexed="8"/>
      <name val="宋体"/>
      <family val="3"/>
      <charset val="134"/>
    </font>
    <font>
      <b/>
      <sz val="11"/>
      <name val="宋体"/>
      <family val="3"/>
      <charset val="134"/>
    </font>
    <font>
      <b/>
      <sz val="11"/>
      <color indexed="8"/>
      <name val="宋体"/>
      <family val="3"/>
      <charset val="134"/>
    </font>
    <font>
      <b/>
      <sz val="12"/>
      <color indexed="8"/>
      <name val="宋体"/>
      <family val="3"/>
      <charset val="134"/>
    </font>
    <font>
      <b/>
      <sz val="12"/>
      <color indexed="8"/>
      <name val="华文细黑"/>
      <family val="3"/>
      <charset val="134"/>
    </font>
    <font>
      <sz val="10"/>
      <color indexed="10"/>
      <name val="宋体"/>
      <family val="3"/>
      <charset val="134"/>
    </font>
    <font>
      <b/>
      <sz val="10"/>
      <color indexed="8"/>
      <name val="华文细黑"/>
      <family val="3"/>
      <charset val="134"/>
    </font>
    <font>
      <sz val="18"/>
      <color indexed="8"/>
      <name val="宋体"/>
      <family val="3"/>
      <charset val="134"/>
    </font>
    <font>
      <sz val="12"/>
      <color indexed="63"/>
      <name val="微软雅黑"/>
      <family val="2"/>
      <charset val="134"/>
    </font>
    <font>
      <sz val="11"/>
      <color indexed="20"/>
      <name val="宋体"/>
      <family val="3"/>
      <charset val="134"/>
    </font>
    <font>
      <sz val="12"/>
      <color indexed="9"/>
      <name val="宋体"/>
      <family val="3"/>
      <charset val="134"/>
    </font>
    <font>
      <sz val="11"/>
      <color theme="1"/>
      <name val="宋体"/>
      <family val="3"/>
      <charset val="134"/>
      <scheme val="minor"/>
    </font>
    <font>
      <sz val="11"/>
      <color indexed="8"/>
      <name val="宋体"/>
      <family val="3"/>
      <charset val="134"/>
    </font>
    <font>
      <b/>
      <sz val="12"/>
      <name val="Arial"/>
      <family val="2"/>
    </font>
    <font>
      <sz val="12"/>
      <color indexed="17"/>
      <name val="宋体"/>
      <family val="3"/>
      <charset val="134"/>
    </font>
    <font>
      <sz val="12"/>
      <name val="Helv"/>
      <family val="2"/>
    </font>
    <font>
      <sz val="12"/>
      <name val="Times New Roman"/>
      <family val="1"/>
    </font>
    <font>
      <sz val="10"/>
      <name val="Times New Roman"/>
      <family val="1"/>
    </font>
    <font>
      <sz val="8"/>
      <name val="Arial"/>
      <family val="2"/>
    </font>
    <font>
      <sz val="12"/>
      <color indexed="9"/>
      <name val="Helv"/>
      <family val="2"/>
    </font>
    <font>
      <sz val="11"/>
      <color indexed="17"/>
      <name val="宋体"/>
      <family val="3"/>
      <charset val="134"/>
    </font>
    <font>
      <sz val="10"/>
      <name val="Geneva"/>
      <family val="1"/>
    </font>
    <font>
      <sz val="11"/>
      <color indexed="62"/>
      <name val="宋体"/>
      <family val="3"/>
      <charset val="134"/>
    </font>
    <font>
      <sz val="10"/>
      <name val="Helv"/>
      <family val="2"/>
    </font>
    <font>
      <b/>
      <sz val="9"/>
      <name val="Arial"/>
      <family val="2"/>
    </font>
    <font>
      <sz val="11"/>
      <color indexed="8"/>
      <name val="Tahoma"/>
      <family val="2"/>
    </font>
    <font>
      <b/>
      <sz val="10"/>
      <name val="Arial"/>
      <family val="2"/>
    </font>
    <font>
      <sz val="12"/>
      <color indexed="16"/>
      <name val="宋体"/>
      <family val="3"/>
      <charset val="134"/>
    </font>
    <font>
      <sz val="11"/>
      <color indexed="9"/>
      <name val="宋体"/>
      <family val="3"/>
      <charset val="134"/>
    </font>
    <font>
      <sz val="11"/>
      <color indexed="9"/>
      <name val="Tahoma"/>
      <family val="2"/>
    </font>
    <font>
      <sz val="10"/>
      <color indexed="8"/>
      <name val="MS Sans Serif"/>
      <family val="2"/>
    </font>
    <font>
      <sz val="10"/>
      <name val="Arial"/>
      <family val="2"/>
    </font>
    <font>
      <sz val="11"/>
      <color indexed="60"/>
      <name val="宋体"/>
      <family val="3"/>
      <charset val="134"/>
    </font>
    <font>
      <b/>
      <sz val="11"/>
      <color indexed="63"/>
      <name val="宋体"/>
      <family val="3"/>
      <charset val="134"/>
    </font>
    <font>
      <i/>
      <sz val="11"/>
      <color indexed="23"/>
      <name val="宋体"/>
      <family val="3"/>
      <charset val="134"/>
    </font>
    <font>
      <b/>
      <sz val="15"/>
      <color indexed="56"/>
      <name val="Tahoma"/>
      <family val="2"/>
    </font>
    <font>
      <b/>
      <sz val="11"/>
      <color indexed="9"/>
      <name val="宋体"/>
      <family val="3"/>
      <charset val="134"/>
    </font>
    <font>
      <b/>
      <sz val="10"/>
      <name val="Tms Rmn"/>
      <family val="1"/>
    </font>
    <font>
      <sz val="10"/>
      <name val="MS Sans Serif"/>
      <family val="2"/>
    </font>
    <font>
      <b/>
      <sz val="11"/>
      <color indexed="63"/>
      <name val="Tahoma"/>
      <family val="2"/>
    </font>
    <font>
      <b/>
      <sz val="11"/>
      <color indexed="56"/>
      <name val="Tahoma"/>
      <family val="2"/>
    </font>
    <font>
      <sz val="8"/>
      <name val="Times New Roman"/>
      <family val="1"/>
    </font>
    <font>
      <b/>
      <sz val="13"/>
      <color indexed="56"/>
      <name val="宋体"/>
      <family val="3"/>
      <charset val="134"/>
    </font>
    <font>
      <b/>
      <sz val="11"/>
      <color indexed="56"/>
      <name val="宋体"/>
      <family val="3"/>
      <charset val="134"/>
    </font>
    <font>
      <b/>
      <sz val="10"/>
      <name val="MS Sans Serif"/>
      <family val="2"/>
    </font>
    <font>
      <sz val="7"/>
      <name val="Small Fonts"/>
      <family val="2"/>
    </font>
    <font>
      <b/>
      <sz val="15"/>
      <color indexed="56"/>
      <name val="宋体"/>
      <family val="3"/>
      <charset val="134"/>
    </font>
    <font>
      <b/>
      <sz val="18"/>
      <color indexed="56"/>
      <name val="宋体"/>
      <family val="3"/>
      <charset val="134"/>
    </font>
    <font>
      <sz val="11"/>
      <color indexed="10"/>
      <name val="宋体"/>
      <family val="3"/>
      <charset val="134"/>
    </font>
    <font>
      <b/>
      <sz val="18"/>
      <color indexed="62"/>
      <name val="宋体"/>
      <family val="3"/>
      <charset val="134"/>
    </font>
    <font>
      <b/>
      <sz val="14"/>
      <name val="楷体"/>
      <family val="3"/>
      <charset val="134"/>
    </font>
    <font>
      <sz val="10"/>
      <name val="楷体"/>
      <family val="3"/>
      <charset val="134"/>
    </font>
    <font>
      <sz val="11"/>
      <color indexed="20"/>
      <name val="Calibri"/>
      <family val="2"/>
    </font>
    <font>
      <sz val="11"/>
      <color indexed="52"/>
      <name val="宋体"/>
      <family val="3"/>
      <charset val="134"/>
    </font>
    <font>
      <b/>
      <sz val="11"/>
      <color indexed="52"/>
      <name val="宋体"/>
      <family val="3"/>
      <charset val="134"/>
    </font>
    <font>
      <sz val="11"/>
      <color indexed="17"/>
      <name val="Calibri"/>
      <family val="2"/>
    </font>
    <font>
      <sz val="12"/>
      <name val="宋体"/>
      <family val="3"/>
      <charset val="134"/>
    </font>
    <font>
      <b/>
      <sz val="9"/>
      <name val="Tahoma"/>
      <family val="2"/>
    </font>
    <font>
      <sz val="9"/>
      <name val="Tahoma"/>
      <family val="2"/>
    </font>
    <font>
      <b/>
      <sz val="9"/>
      <name val="宋体"/>
      <family val="3"/>
      <charset val="134"/>
    </font>
    <font>
      <b/>
      <sz val="11"/>
      <name val="Arial"/>
      <family val="2"/>
    </font>
    <font>
      <u/>
      <sz val="12"/>
      <color theme="10"/>
      <name val="宋体"/>
      <family val="3"/>
      <charset val="134"/>
    </font>
    <font>
      <sz val="9"/>
      <name val="宋体"/>
      <family val="3"/>
      <charset val="134"/>
      <scheme val="minor"/>
    </font>
    <font>
      <b/>
      <sz val="14"/>
      <name val="宋体"/>
      <family val="3"/>
      <charset val="134"/>
    </font>
    <font>
      <sz val="11"/>
      <name val="宋体"/>
      <family val="3"/>
      <charset val="134"/>
    </font>
    <font>
      <b/>
      <sz val="14"/>
      <color indexed="8"/>
      <name val="宋体"/>
      <family val="3"/>
      <charset val="134"/>
    </font>
    <font>
      <b/>
      <sz val="14"/>
      <color theme="1"/>
      <name val="宋体"/>
      <family val="3"/>
      <charset val="134"/>
    </font>
    <font>
      <sz val="14"/>
      <color indexed="8"/>
      <name val="宋体"/>
      <family val="3"/>
      <charset val="134"/>
    </font>
    <font>
      <b/>
      <sz val="14"/>
      <color indexed="10"/>
      <name val="宋体"/>
      <family val="3"/>
      <charset val="134"/>
    </font>
    <font>
      <b/>
      <sz val="8"/>
      <name val="宋体"/>
      <family val="3"/>
      <charset val="134"/>
    </font>
    <font>
      <b/>
      <sz val="11"/>
      <color theme="1"/>
      <name val="宋体"/>
      <family val="3"/>
      <charset val="134"/>
    </font>
    <font>
      <u/>
      <sz val="8"/>
      <color theme="10"/>
      <name val="宋体"/>
      <family val="3"/>
      <charset val="134"/>
    </font>
    <font>
      <b/>
      <sz val="9"/>
      <color indexed="81"/>
      <name val="宋体"/>
      <family val="3"/>
      <charset val="134"/>
    </font>
    <font>
      <sz val="9"/>
      <color indexed="81"/>
      <name val="宋体"/>
      <family val="3"/>
      <charset val="134"/>
    </font>
    <font>
      <u/>
      <sz val="11"/>
      <color rgb="FF0000FF"/>
      <name val="宋体"/>
      <family val="3"/>
      <charset val="134"/>
      <scheme val="minor"/>
    </font>
    <font>
      <sz val="9"/>
      <color indexed="81"/>
      <name val="Tahoma"/>
      <family val="2"/>
    </font>
    <font>
      <b/>
      <sz val="9"/>
      <color indexed="81"/>
      <name val="Tahoma"/>
      <family val="2"/>
    </font>
    <font>
      <u/>
      <sz val="12"/>
      <color indexed="12"/>
      <name val="宋体"/>
      <family val="3"/>
      <charset val="134"/>
    </font>
    <font>
      <sz val="9"/>
      <color theme="1"/>
      <name val="宋体"/>
      <family val="3"/>
      <charset val="134"/>
      <scheme val="minor"/>
    </font>
  </fonts>
  <fills count="53">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53"/>
        <bgColor indexed="64"/>
      </patternFill>
    </fill>
    <fill>
      <patternFill patternType="solid">
        <fgColor indexed="47"/>
        <bgColor indexed="64"/>
      </patternFill>
    </fill>
    <fill>
      <patternFill patternType="solid">
        <fgColor indexed="49"/>
        <bgColor indexed="64"/>
      </patternFill>
    </fill>
    <fill>
      <patternFill patternType="solid">
        <fgColor indexed="10"/>
        <bgColor indexed="64"/>
      </patternFill>
    </fill>
    <fill>
      <patternFill patternType="solid">
        <fgColor indexed="36"/>
        <bgColor indexed="64"/>
      </patternFill>
    </fill>
    <fill>
      <patternFill patternType="solid">
        <fgColor indexed="12"/>
        <bgColor indexed="64"/>
      </patternFill>
    </fill>
    <fill>
      <patternFill patternType="solid">
        <fgColor indexed="20"/>
        <bgColor indexed="64"/>
      </patternFill>
    </fill>
    <fill>
      <patternFill patternType="solid">
        <fgColor indexed="11"/>
        <bgColor indexed="64"/>
      </patternFill>
    </fill>
    <fill>
      <patternFill patternType="solid">
        <fgColor indexed="40"/>
        <bgColor indexed="64"/>
      </patternFill>
    </fill>
    <fill>
      <patternFill patternType="solid">
        <fgColor indexed="45"/>
        <bgColor indexed="64"/>
      </patternFill>
    </fill>
    <fill>
      <patternFill patternType="solid">
        <fgColor indexed="54"/>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29"/>
        <bgColor indexed="64"/>
      </patternFill>
    </fill>
    <fill>
      <patternFill patternType="solid">
        <fgColor indexed="15"/>
        <bgColor indexed="64"/>
      </patternFill>
    </fill>
    <fill>
      <patternFill patternType="solid">
        <fgColor indexed="44"/>
        <bgColor indexed="64"/>
      </patternFill>
    </fill>
    <fill>
      <patternFill patternType="solid">
        <fgColor indexed="46"/>
        <bgColor indexed="64"/>
      </patternFill>
    </fill>
    <fill>
      <patternFill patternType="solid">
        <fgColor indexed="52"/>
        <bgColor indexed="64"/>
      </patternFill>
    </fill>
    <fill>
      <patternFill patternType="solid">
        <fgColor indexed="27"/>
        <bgColor indexed="64"/>
      </patternFill>
    </fill>
    <fill>
      <patternFill patternType="solid">
        <fgColor indexed="30"/>
        <bgColor indexed="64"/>
      </patternFill>
    </fill>
    <fill>
      <patternFill patternType="lightUp">
        <fgColor indexed="9"/>
        <bgColor indexed="55"/>
      </patternFill>
    </fill>
    <fill>
      <patternFill patternType="lightUp">
        <fgColor indexed="9"/>
        <bgColor indexed="29"/>
      </patternFill>
    </fill>
    <fill>
      <patternFill patternType="mediumGray">
        <fgColor indexed="22"/>
      </patternFill>
    </fill>
    <fill>
      <patternFill patternType="solid">
        <fgColor indexed="57"/>
        <bgColor indexed="64"/>
      </patternFill>
    </fill>
    <fill>
      <patternFill patternType="lightUp">
        <fgColor indexed="9"/>
        <bgColor indexed="22"/>
      </patternFill>
    </fill>
    <fill>
      <patternFill patternType="solid">
        <fgColor indexed="43"/>
        <bgColor indexed="64"/>
      </patternFill>
    </fill>
    <fill>
      <patternFill patternType="solid">
        <fgColor indexed="25"/>
        <bgColor indexed="64"/>
      </patternFill>
    </fill>
    <fill>
      <patternFill patternType="gray0625"/>
    </fill>
    <fill>
      <patternFill patternType="solid">
        <fgColor indexed="62"/>
        <bgColor indexed="64"/>
      </patternFill>
    </fill>
    <fill>
      <patternFill patternType="solid">
        <fgColor theme="0"/>
        <bgColor indexed="64"/>
      </patternFill>
    </fill>
    <fill>
      <patternFill patternType="solid">
        <fgColor theme="1" tint="0.499984740745262"/>
        <bgColor indexed="64"/>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FFCC"/>
        <bgColor indexed="64"/>
      </patternFill>
    </fill>
    <fill>
      <patternFill patternType="solid">
        <fgColor rgb="FF00B0F0"/>
        <bgColor indexed="64"/>
      </patternFill>
    </fill>
    <fill>
      <patternFill patternType="solid">
        <fgColor rgb="FFFFC000"/>
        <bgColor indexed="64"/>
      </patternFill>
    </fill>
    <fill>
      <patternFill patternType="solid">
        <fgColor theme="5" tint="0.79995117038483843"/>
        <bgColor indexed="64"/>
      </patternFill>
    </fill>
    <fill>
      <patternFill patternType="solid">
        <fgColor rgb="FFCC00CC"/>
        <bgColor indexed="64"/>
      </patternFill>
    </fill>
    <fill>
      <patternFill patternType="solid">
        <fgColor rgb="FF7030A0"/>
        <bgColor indexed="64"/>
      </patternFill>
    </fill>
    <fill>
      <patternFill patternType="solid">
        <fgColor rgb="FFFF0000"/>
        <bgColor indexed="64"/>
      </patternFill>
    </fill>
    <fill>
      <patternFill patternType="solid">
        <fgColor rgb="FF66FFCC"/>
        <bgColor indexed="64"/>
      </patternFill>
    </fill>
    <fill>
      <patternFill patternType="solid">
        <fgColor rgb="FF00B050"/>
        <bgColor indexed="64"/>
      </patternFill>
    </fill>
    <fill>
      <patternFill patternType="solid">
        <fgColor rgb="FF92D050"/>
        <bgColor indexed="64"/>
      </patternFill>
    </fill>
  </fills>
  <borders count="3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style="thin">
        <color auto="1"/>
      </left>
      <right/>
      <top/>
      <bottom/>
      <diagonal/>
    </border>
    <border>
      <left/>
      <right/>
      <top style="thin">
        <color indexed="62"/>
      </top>
      <bottom style="double">
        <color indexed="62"/>
      </bottom>
      <diagonal/>
    </border>
    <border>
      <left/>
      <right/>
      <top style="medium">
        <color auto="1"/>
      </top>
      <bottom style="medium">
        <color auto="1"/>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22"/>
      </bottom>
      <diagonal/>
    </border>
    <border>
      <left/>
      <right/>
      <top/>
      <bottom style="medium">
        <color auto="1"/>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64"/>
      </bottom>
      <diagonal/>
    </border>
    <border>
      <left/>
      <right/>
      <top/>
      <bottom style="thin">
        <color indexed="8"/>
      </bottom>
      <diagonal/>
    </border>
  </borders>
  <cellStyleXfs count="3862">
    <xf numFmtId="0" fontId="0" fillId="0" borderId="0"/>
    <xf numFmtId="0" fontId="23" fillId="23" borderId="0" applyNumberFormat="0" applyBorder="0" applyAlignment="0" applyProtection="0">
      <alignment vertical="center"/>
    </xf>
    <xf numFmtId="0" fontId="21" fillId="17" borderId="0" applyNumberFormat="0" applyBorder="0" applyAlignment="0" applyProtection="0"/>
    <xf numFmtId="0" fontId="8" fillId="20" borderId="0" applyNumberFormat="0" applyBorder="0" applyAlignment="0" applyProtection="0"/>
    <xf numFmtId="0" fontId="25" fillId="6" borderId="0" applyNumberFormat="0" applyBorder="0" applyAlignment="0" applyProtection="0"/>
    <xf numFmtId="41" fontId="67" fillId="0" borderId="0" applyFont="0" applyFill="0" applyBorder="0" applyAlignment="0" applyProtection="0">
      <alignment vertical="center"/>
    </xf>
    <xf numFmtId="0" fontId="8" fillId="18" borderId="0" applyNumberFormat="0" applyBorder="0" applyAlignment="0" applyProtection="0"/>
    <xf numFmtId="49" fontId="67" fillId="0" borderId="0" applyFont="0" applyFill="0" applyBorder="0" applyAlignment="0" applyProtection="0"/>
    <xf numFmtId="0" fontId="20" fillId="16" borderId="0" applyNumberFormat="0" applyBorder="0" applyAlignment="0" applyProtection="0">
      <alignment vertical="center"/>
    </xf>
    <xf numFmtId="43" fontId="67" fillId="0" borderId="0" applyFont="0" applyFill="0" applyBorder="0" applyAlignment="0" applyProtection="0">
      <alignment vertical="center"/>
    </xf>
    <xf numFmtId="0" fontId="8" fillId="19" borderId="0" applyNumberFormat="0" applyBorder="0" applyAlignment="0" applyProtection="0"/>
    <xf numFmtId="0" fontId="21" fillId="5" borderId="0" applyNumberFormat="0" applyBorder="0" applyAlignment="0" applyProtection="0"/>
    <xf numFmtId="0" fontId="20" fillId="16" borderId="0" applyNumberFormat="0" applyBorder="0" applyAlignment="0" applyProtection="0">
      <alignment vertical="center"/>
    </xf>
    <xf numFmtId="9" fontId="67" fillId="0" borderId="0" applyFont="0" applyFill="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7" fillId="0" borderId="0"/>
    <xf numFmtId="0" fontId="8" fillId="18" borderId="0" applyNumberFormat="0" applyBorder="0" applyAlignment="0" applyProtection="0"/>
    <xf numFmtId="49" fontId="67" fillId="0" borderId="0" applyFont="0" applyFill="0" applyBorder="0" applyAlignment="0" applyProtection="0"/>
    <xf numFmtId="0" fontId="34" fillId="0" borderId="0"/>
    <xf numFmtId="0" fontId="31" fillId="6" borderId="0" applyNumberFormat="0" applyBorder="0" applyAlignment="0" applyProtection="0">
      <alignment vertical="center"/>
    </xf>
    <xf numFmtId="0" fontId="38" fillId="16" borderId="0" applyNumberFormat="0" applyBorder="0" applyAlignment="0" applyProtection="0"/>
    <xf numFmtId="0" fontId="27" fillId="0" borderId="0"/>
    <xf numFmtId="0" fontId="23" fillId="24" borderId="0" applyNumberFormat="0" applyBorder="0" applyAlignment="0" applyProtection="0">
      <alignment vertical="center"/>
    </xf>
    <xf numFmtId="0" fontId="39" fillId="21" borderId="0" applyNumberFormat="0" applyBorder="0" applyAlignment="0" applyProtection="0">
      <alignment vertical="center"/>
    </xf>
    <xf numFmtId="0" fontId="23" fillId="14" borderId="0" applyNumberFormat="0" applyBorder="0" applyAlignment="0" applyProtection="0">
      <alignment vertical="center"/>
    </xf>
    <xf numFmtId="0" fontId="20" fillId="16" borderId="0" applyNumberFormat="0" applyBorder="0" applyAlignment="0" applyProtection="0">
      <alignment vertical="center"/>
    </xf>
    <xf numFmtId="0" fontId="32" fillId="0" borderId="0"/>
    <xf numFmtId="0" fontId="67" fillId="0" borderId="0">
      <alignment vertical="center"/>
    </xf>
    <xf numFmtId="0" fontId="23" fillId="14" borderId="0" applyNumberFormat="0" applyBorder="0" applyAlignment="0" applyProtection="0">
      <alignment vertical="center"/>
    </xf>
    <xf numFmtId="0" fontId="39" fillId="25" borderId="0" applyNumberFormat="0" applyBorder="0" applyAlignment="0" applyProtection="0">
      <alignment vertical="center"/>
    </xf>
    <xf numFmtId="0" fontId="23" fillId="14" borderId="0" applyNumberFormat="0" applyBorder="0" applyAlignment="0" applyProtection="0">
      <alignment vertical="center"/>
    </xf>
    <xf numFmtId="0" fontId="21" fillId="17"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67" fillId="0" borderId="0">
      <alignment vertical="center"/>
    </xf>
    <xf numFmtId="0" fontId="67" fillId="0" borderId="0"/>
    <xf numFmtId="0" fontId="34" fillId="0" borderId="0"/>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67" fillId="0" borderId="0">
      <alignment vertical="center"/>
    </xf>
    <xf numFmtId="0" fontId="23" fillId="24" borderId="0" applyNumberFormat="0" applyBorder="0" applyAlignment="0" applyProtection="0">
      <alignment vertical="center"/>
    </xf>
    <xf numFmtId="0" fontId="31" fillId="6" borderId="0" applyNumberFormat="0" applyBorder="0" applyAlignment="0" applyProtection="0">
      <alignment vertical="center"/>
    </xf>
    <xf numFmtId="0" fontId="67" fillId="0" borderId="0"/>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3" fillId="2" borderId="0" applyNumberFormat="0" applyBorder="0" applyAlignment="0" applyProtection="0">
      <alignment vertical="center"/>
    </xf>
    <xf numFmtId="0" fontId="23" fillId="6" borderId="0" applyNumberFormat="0" applyBorder="0" applyAlignment="0" applyProtection="0">
      <alignment vertical="center"/>
    </xf>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7" fillId="0" borderId="0"/>
    <xf numFmtId="0" fontId="67" fillId="0" borderId="0"/>
    <xf numFmtId="0" fontId="67" fillId="0" borderId="0"/>
    <xf numFmtId="41" fontId="67" fillId="0" borderId="0" applyFont="0" applyFill="0" applyBorder="0" applyAlignment="0" applyProtection="0"/>
    <xf numFmtId="0" fontId="8" fillId="20" borderId="0" applyNumberFormat="0" applyBorder="0" applyAlignment="0" applyProtection="0"/>
    <xf numFmtId="0" fontId="67" fillId="0" borderId="0"/>
    <xf numFmtId="41" fontId="67" fillId="0" borderId="0" applyFont="0" applyFill="0" applyBorder="0" applyAlignment="0" applyProtection="0">
      <alignment vertical="center"/>
    </xf>
    <xf numFmtId="0" fontId="8" fillId="20" borderId="0" applyNumberFormat="0" applyBorder="0" applyAlignment="0" applyProtection="0"/>
    <xf numFmtId="0" fontId="67" fillId="0" borderId="0"/>
    <xf numFmtId="41" fontId="67" fillId="0" borderId="0" applyFont="0" applyFill="0" applyBorder="0" applyAlignment="0" applyProtection="0">
      <alignment vertical="center"/>
    </xf>
    <xf numFmtId="0" fontId="8" fillId="20" borderId="0" applyNumberFormat="0" applyBorder="0" applyAlignment="0" applyProtection="0"/>
    <xf numFmtId="0" fontId="20" fillId="16" borderId="0" applyNumberFormat="0" applyBorder="0" applyAlignment="0" applyProtection="0">
      <alignment vertical="center"/>
    </xf>
    <xf numFmtId="0" fontId="25" fillId="6" borderId="0" applyNumberFormat="0" applyBorder="0" applyAlignment="0" applyProtection="0"/>
    <xf numFmtId="0" fontId="67" fillId="0" borderId="0"/>
    <xf numFmtId="41" fontId="67" fillId="0" borderId="0" applyFont="0" applyFill="0" applyBorder="0" applyAlignment="0" applyProtection="0">
      <alignment vertical="center"/>
    </xf>
    <xf numFmtId="0" fontId="8" fillId="20" borderId="0" applyNumberFormat="0" applyBorder="0" applyAlignment="0" applyProtection="0"/>
    <xf numFmtId="0" fontId="34" fillId="0" borderId="0"/>
    <xf numFmtId="0" fontId="32" fillId="0" borderId="0"/>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27" fillId="0" borderId="0"/>
    <xf numFmtId="49" fontId="67" fillId="0" borderId="0" applyFont="0" applyFill="0" applyBorder="0" applyAlignment="0" applyProtection="0"/>
    <xf numFmtId="0" fontId="8" fillId="18" borderId="0" applyNumberFormat="0" applyBorder="0" applyAlignment="0" applyProtection="0"/>
    <xf numFmtId="49" fontId="67" fillId="0" borderId="0" applyFont="0" applyFill="0" applyBorder="0" applyAlignment="0" applyProtection="0"/>
    <xf numFmtId="0" fontId="8" fillId="18" borderId="0" applyNumberFormat="0" applyBorder="0" applyAlignment="0" applyProtection="0"/>
    <xf numFmtId="0" fontId="27" fillId="0" borderId="0"/>
    <xf numFmtId="0" fontId="27" fillId="0" borderId="0"/>
    <xf numFmtId="0" fontId="27" fillId="0" borderId="0"/>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39" fillId="27" borderId="0" applyNumberFormat="0" applyBorder="0" applyAlignment="0" applyProtection="0">
      <alignment vertical="center"/>
    </xf>
    <xf numFmtId="49" fontId="67" fillId="0" borderId="0" applyFont="0" applyFill="0" applyBorder="0" applyAlignment="0" applyProtection="0"/>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8" fillId="18" borderId="0" applyNumberFormat="0" applyBorder="0" applyAlignment="0" applyProtection="0"/>
    <xf numFmtId="49" fontId="67" fillId="0" borderId="0" applyFont="0" applyFill="0" applyBorder="0" applyAlignment="0" applyProtection="0"/>
    <xf numFmtId="0" fontId="8" fillId="18" borderId="0" applyNumberFormat="0" applyBorder="0" applyAlignment="0" applyProtection="0"/>
    <xf numFmtId="49" fontId="67" fillId="0" borderId="0" applyFont="0" applyFill="0" applyBorder="0" applyAlignment="0" applyProtection="0"/>
    <xf numFmtId="0" fontId="8" fillId="18" borderId="0" applyNumberFormat="0" applyBorder="0" applyAlignment="0" applyProtection="0"/>
    <xf numFmtId="49" fontId="67" fillId="0" borderId="0" applyFont="0" applyFill="0" applyBorder="0" applyAlignment="0" applyProtection="0"/>
    <xf numFmtId="0" fontId="8" fillId="18" borderId="0" applyNumberFormat="0" applyBorder="0" applyAlignment="0" applyProtection="0"/>
    <xf numFmtId="49" fontId="67" fillId="0" borderId="0" applyFont="0" applyFill="0" applyBorder="0" applyAlignment="0" applyProtection="0"/>
    <xf numFmtId="0" fontId="8" fillId="18" borderId="0" applyNumberFormat="0" applyBorder="0" applyAlignment="0" applyProtection="0"/>
    <xf numFmtId="41" fontId="67" fillId="0" borderId="0" applyFont="0" applyFill="0" applyBorder="0" applyAlignment="0" applyProtection="0">
      <alignment vertical="center"/>
    </xf>
    <xf numFmtId="0" fontId="32" fillId="0" borderId="0"/>
    <xf numFmtId="0" fontId="32" fillId="0" borderId="0"/>
    <xf numFmtId="0" fontId="23" fillId="21"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0" fillId="16" borderId="0" applyNumberFormat="0" applyBorder="0" applyAlignment="0" applyProtection="0">
      <alignment vertical="center"/>
    </xf>
    <xf numFmtId="0" fontId="8" fillId="18" borderId="0" applyNumberFormat="0" applyBorder="0" applyAlignment="0" applyProtection="0"/>
    <xf numFmtId="0" fontId="32" fillId="0" borderId="0"/>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39" fillId="25" borderId="0" applyNumberFormat="0" applyBorder="0" applyAlignment="0" applyProtection="0">
      <alignment vertical="center"/>
    </xf>
    <xf numFmtId="49" fontId="67" fillId="0" borderId="0" applyFont="0" applyFill="0" applyBorder="0" applyAlignment="0" applyProtection="0"/>
    <xf numFmtId="0" fontId="23" fillId="26" borderId="0" applyNumberFormat="0" applyBorder="0" applyAlignment="0" applyProtection="0">
      <alignment vertical="center"/>
    </xf>
    <xf numFmtId="0" fontId="23" fillId="2" borderId="0" applyNumberFormat="0" applyBorder="0" applyAlignment="0" applyProtection="0">
      <alignment vertical="center"/>
    </xf>
    <xf numFmtId="49" fontId="67" fillId="0" borderId="0" applyFont="0" applyFill="0" applyBorder="0" applyAlignment="0" applyProtection="0"/>
    <xf numFmtId="0" fontId="67" fillId="0" borderId="0"/>
    <xf numFmtId="49" fontId="67" fillId="0" borderId="0" applyFont="0" applyFill="0" applyBorder="0" applyAlignment="0" applyProtection="0"/>
    <xf numFmtId="49" fontId="67" fillId="0" borderId="0" applyFont="0" applyFill="0" applyBorder="0" applyAlignment="0" applyProtection="0"/>
    <xf numFmtId="49" fontId="67" fillId="0" borderId="0" applyFont="0" applyFill="0" applyBorder="0" applyAlignment="0" applyProtection="0"/>
    <xf numFmtId="49" fontId="67" fillId="0" borderId="0" applyFont="0" applyFill="0" applyBorder="0" applyAlignment="0" applyProtection="0"/>
    <xf numFmtId="49" fontId="67" fillId="0" borderId="0" applyFont="0" applyFill="0" applyBorder="0" applyAlignment="0" applyProtection="0"/>
    <xf numFmtId="49" fontId="67" fillId="0" borderId="0" applyFont="0" applyFill="0" applyBorder="0" applyAlignment="0" applyProtection="0"/>
    <xf numFmtId="0" fontId="23" fillId="19" borderId="0" applyNumberFormat="0" applyBorder="0" applyAlignment="0" applyProtection="0">
      <alignment vertical="center"/>
    </xf>
    <xf numFmtId="0" fontId="20" fillId="16" borderId="0" applyNumberFormat="0" applyBorder="0" applyAlignment="0" applyProtection="0">
      <alignment vertical="center"/>
    </xf>
    <xf numFmtId="49" fontId="67" fillId="0" borderId="0" applyFont="0" applyFill="0" applyBorder="0" applyAlignment="0" applyProtection="0"/>
    <xf numFmtId="0" fontId="23" fillId="19" borderId="0" applyNumberFormat="0" applyBorder="0" applyAlignment="0" applyProtection="0">
      <alignment vertical="center"/>
    </xf>
    <xf numFmtId="0" fontId="8" fillId="19" borderId="0" applyNumberFormat="0" applyBorder="0" applyAlignment="0" applyProtection="0"/>
    <xf numFmtId="49" fontId="67" fillId="0" borderId="0" applyFont="0" applyFill="0" applyBorder="0" applyAlignment="0" applyProtection="0"/>
    <xf numFmtId="0" fontId="23" fillId="19" borderId="0" applyNumberFormat="0" applyBorder="0" applyAlignment="0" applyProtection="0">
      <alignment vertical="center"/>
    </xf>
    <xf numFmtId="0" fontId="8" fillId="19" borderId="0" applyNumberFormat="0" applyBorder="0" applyAlignment="0" applyProtection="0"/>
    <xf numFmtId="0" fontId="34" fillId="0" borderId="0"/>
    <xf numFmtId="0" fontId="27" fillId="0" borderId="0"/>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14" fillId="32" borderId="0" applyNumberFormat="0" applyBorder="0" applyAlignment="0" applyProtection="0"/>
    <xf numFmtId="0" fontId="8" fillId="18" borderId="0" applyNumberFormat="0" applyBorder="0" applyAlignment="0" applyProtection="0"/>
    <xf numFmtId="0" fontId="41" fillId="0" borderId="0"/>
    <xf numFmtId="0" fontId="34" fillId="0" borderId="0"/>
    <xf numFmtId="0" fontId="67" fillId="30" borderId="0" applyNumberFormat="0" applyFont="0" applyBorder="0" applyAlignment="0" applyProtection="0"/>
    <xf numFmtId="0" fontId="42" fillId="0" borderId="0"/>
    <xf numFmtId="0" fontId="14" fillId="28" borderId="0" applyNumberFormat="0" applyBorder="0" applyAlignment="0" applyProtection="0"/>
    <xf numFmtId="0" fontId="34" fillId="0" borderId="0"/>
    <xf numFmtId="0" fontId="27" fillId="0" borderId="0"/>
    <xf numFmtId="0" fontId="67" fillId="0" borderId="0">
      <alignment vertical="center"/>
    </xf>
    <xf numFmtId="9" fontId="23" fillId="0" borderId="0">
      <alignment vertical="center"/>
    </xf>
    <xf numFmtId="0" fontId="27" fillId="0" borderId="0"/>
    <xf numFmtId="0" fontId="34" fillId="0" borderId="0"/>
    <xf numFmtId="0" fontId="23" fillId="23" borderId="0" applyNumberFormat="0" applyBorder="0" applyAlignment="0" applyProtection="0">
      <alignment vertical="center"/>
    </xf>
    <xf numFmtId="0" fontId="32" fillId="0" borderId="0"/>
    <xf numFmtId="0" fontId="32" fillId="0" borderId="0"/>
    <xf numFmtId="0" fontId="23" fillId="14" borderId="0" applyNumberFormat="0" applyBorder="0" applyAlignment="0" applyProtection="0">
      <alignment vertical="center"/>
    </xf>
    <xf numFmtId="0" fontId="39" fillId="31" borderId="0" applyNumberFormat="0" applyBorder="0" applyAlignment="0" applyProtection="0">
      <alignment vertical="center"/>
    </xf>
    <xf numFmtId="0" fontId="34" fillId="0" borderId="0"/>
    <xf numFmtId="0" fontId="42" fillId="0" borderId="0"/>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7" fillId="0" borderId="0"/>
    <xf numFmtId="0" fontId="8" fillId="19" borderId="0" applyNumberFormat="0" applyBorder="0" applyAlignment="0" applyProtection="0"/>
    <xf numFmtId="0" fontId="67" fillId="0" borderId="0">
      <alignment vertical="center"/>
    </xf>
    <xf numFmtId="0" fontId="21" fillId="5" borderId="0" applyNumberFormat="0" applyBorder="0" applyAlignment="0" applyProtection="0"/>
    <xf numFmtId="0" fontId="34" fillId="0" borderId="0"/>
    <xf numFmtId="0" fontId="27" fillId="0" borderId="0">
      <protection locked="0"/>
    </xf>
    <xf numFmtId="0" fontId="21" fillId="5" borderId="0" applyNumberFormat="0" applyBorder="0" applyAlignment="0" applyProtection="0"/>
    <xf numFmtId="0" fontId="34" fillId="0" borderId="0"/>
    <xf numFmtId="0" fontId="42" fillId="0" borderId="0"/>
    <xf numFmtId="0" fontId="67" fillId="0" borderId="0">
      <alignment vertical="center"/>
    </xf>
    <xf numFmtId="0" fontId="8" fillId="19" borderId="0" applyNumberFormat="0" applyBorder="0" applyAlignment="0" applyProtection="0"/>
    <xf numFmtId="0" fontId="23" fillId="26" borderId="0" applyNumberFormat="0" applyBorder="0" applyAlignment="0" applyProtection="0">
      <alignment vertical="center"/>
    </xf>
    <xf numFmtId="0" fontId="39" fillId="14"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0" fillId="16"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0" fillId="16"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8" fillId="19" borderId="0" applyNumberFormat="0" applyBorder="0" applyAlignment="0" applyProtection="0"/>
    <xf numFmtId="0" fontId="23" fillId="19" borderId="0" applyNumberFormat="0" applyBorder="0" applyAlignment="0" applyProtection="0">
      <alignment vertical="center"/>
    </xf>
    <xf numFmtId="0" fontId="8" fillId="19" borderId="0" applyNumberFormat="0" applyBorder="0" applyAlignment="0" applyProtection="0"/>
    <xf numFmtId="0" fontId="23" fillId="19" borderId="0" applyNumberFormat="0" applyBorder="0" applyAlignment="0" applyProtection="0">
      <alignment vertical="center"/>
    </xf>
    <xf numFmtId="0" fontId="8" fillId="19" borderId="0" applyNumberFormat="0" applyBorder="0" applyAlignment="0" applyProtection="0"/>
    <xf numFmtId="0" fontId="23" fillId="19" borderId="0" applyNumberFormat="0" applyBorder="0" applyAlignment="0" applyProtection="0">
      <alignment vertical="center"/>
    </xf>
    <xf numFmtId="0" fontId="8" fillId="19" borderId="0" applyNumberFormat="0" applyBorder="0" applyAlignment="0" applyProtection="0"/>
    <xf numFmtId="0" fontId="23" fillId="19" borderId="0" applyNumberFormat="0" applyBorder="0" applyAlignment="0" applyProtection="0">
      <alignment vertical="center"/>
    </xf>
    <xf numFmtId="0" fontId="8" fillId="19" borderId="0" applyNumberFormat="0" applyBorder="0" applyAlignment="0" applyProtection="0"/>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39" fillId="25"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24" borderId="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34" fillId="0" borderId="0"/>
    <xf numFmtId="0" fontId="25" fillId="6" borderId="0" applyNumberFormat="0" applyBorder="0" applyAlignment="0" applyProtection="0"/>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1"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0" fillId="16"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1"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6" borderId="0" applyNumberFormat="0" applyBorder="0" applyAlignment="0" applyProtection="0">
      <alignment vertical="center"/>
    </xf>
    <xf numFmtId="0" fontId="23" fillId="24"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23" fillId="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5" fillId="6" borderId="0" applyNumberFormat="0" applyBorder="0" applyAlignment="0" applyProtection="0"/>
    <xf numFmtId="0" fontId="39" fillId="27" borderId="0" applyNumberFormat="0" applyBorder="0" applyAlignment="0" applyProtection="0">
      <alignment vertical="center"/>
    </xf>
    <xf numFmtId="0" fontId="23" fillId="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39" fillId="27" borderId="0" applyNumberFormat="0" applyBorder="0" applyAlignment="0" applyProtection="0">
      <alignment vertical="center"/>
    </xf>
    <xf numFmtId="0" fontId="23" fillId="6" borderId="0" applyNumberFormat="0" applyBorder="0" applyAlignment="0" applyProtection="0">
      <alignment vertical="center"/>
    </xf>
    <xf numFmtId="0" fontId="31" fillId="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39" fillId="27" borderId="0" applyNumberFormat="0" applyBorder="0" applyAlignment="0" applyProtection="0">
      <alignment vertical="center"/>
    </xf>
    <xf numFmtId="0" fontId="23" fillId="6" borderId="0" applyNumberFormat="0" applyBorder="0" applyAlignment="0" applyProtection="0">
      <alignment vertical="center"/>
    </xf>
    <xf numFmtId="0" fontId="23" fillId="26" borderId="0" applyNumberFormat="0" applyBorder="0" applyAlignment="0" applyProtection="0">
      <alignment vertical="center"/>
    </xf>
    <xf numFmtId="0" fontId="23" fillId="2" borderId="0" applyNumberFormat="0" applyBorder="0" applyAlignment="0" applyProtection="0">
      <alignment vertical="center"/>
    </xf>
    <xf numFmtId="0" fontId="39" fillId="27" borderId="0" applyNumberFormat="0" applyBorder="0" applyAlignment="0" applyProtection="0">
      <alignment vertical="center"/>
    </xf>
    <xf numFmtId="0" fontId="23" fillId="6" borderId="0" applyNumberFormat="0" applyBorder="0" applyAlignment="0" applyProtection="0">
      <alignment vertical="center"/>
    </xf>
    <xf numFmtId="0" fontId="23" fillId="26" borderId="0" applyNumberFormat="0" applyBorder="0" applyAlignment="0" applyProtection="0">
      <alignment vertical="center"/>
    </xf>
    <xf numFmtId="0" fontId="39" fillId="27" borderId="0" applyNumberFormat="0" applyBorder="0" applyAlignment="0" applyProtection="0">
      <alignment vertical="center"/>
    </xf>
    <xf numFmtId="0" fontId="23" fillId="6" borderId="0" applyNumberFormat="0" applyBorder="0" applyAlignment="0" applyProtection="0">
      <alignment vertical="center"/>
    </xf>
    <xf numFmtId="0" fontId="39" fillId="27"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67" fillId="0" borderId="0"/>
    <xf numFmtId="0" fontId="67" fillId="0" borderId="0">
      <alignment vertical="center"/>
    </xf>
    <xf numFmtId="0" fontId="23" fillId="26" borderId="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0"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39" fillId="21" borderId="0" applyNumberFormat="0" applyBorder="0" applyAlignment="0" applyProtection="0">
      <alignment vertical="center"/>
    </xf>
    <xf numFmtId="0" fontId="23" fillId="24" borderId="0" applyNumberFormat="0" applyBorder="0" applyAlignment="0" applyProtection="0">
      <alignment vertical="center"/>
    </xf>
    <xf numFmtId="0" fontId="20" fillId="16" borderId="0" applyNumberFormat="0" applyBorder="0" applyAlignment="0" applyProtection="0">
      <alignment vertical="center"/>
    </xf>
    <xf numFmtId="0" fontId="39" fillId="21" borderId="0" applyNumberFormat="0" applyBorder="0" applyAlignment="0" applyProtection="0">
      <alignment vertical="center"/>
    </xf>
    <xf numFmtId="0" fontId="23" fillId="24" borderId="0" applyProtection="0">
      <alignment vertical="center"/>
    </xf>
    <xf numFmtId="0" fontId="21" fillId="34" borderId="0" applyNumberFormat="0" applyBorder="0" applyAlignment="0" applyProtection="0"/>
    <xf numFmtId="0" fontId="23" fillId="24" borderId="0" applyProtection="0">
      <alignment vertical="center"/>
    </xf>
    <xf numFmtId="0" fontId="23" fillId="24" borderId="0" applyNumberFormat="0" applyBorder="0" applyAlignment="0" applyProtection="0">
      <alignment vertical="center"/>
    </xf>
    <xf numFmtId="0" fontId="39" fillId="21" borderId="0" applyNumberFormat="0" applyBorder="0" applyAlignment="0" applyProtection="0">
      <alignment vertical="center"/>
    </xf>
    <xf numFmtId="0" fontId="23" fillId="24" borderId="0" applyNumberFormat="0" applyBorder="0" applyAlignment="0" applyProtection="0">
      <alignment vertical="center"/>
    </xf>
    <xf numFmtId="0" fontId="39" fillId="21" borderId="0" applyNumberFormat="0" applyBorder="0" applyAlignment="0" applyProtection="0">
      <alignment vertical="center"/>
    </xf>
    <xf numFmtId="0" fontId="23" fillId="24" borderId="0" applyNumberFormat="0" applyBorder="0" applyAlignment="0" applyProtection="0">
      <alignment vertical="center"/>
    </xf>
    <xf numFmtId="0" fontId="39" fillId="21" borderId="0" applyNumberFormat="0" applyBorder="0" applyAlignment="0" applyProtection="0">
      <alignment vertical="center"/>
    </xf>
    <xf numFmtId="0" fontId="25" fillId="6" borderId="0" applyNumberFormat="0" applyBorder="0" applyAlignment="0" applyProtection="0"/>
    <xf numFmtId="0" fontId="23" fillId="26" borderId="0" applyNumberFormat="0" applyBorder="0" applyAlignment="0" applyProtection="0">
      <alignment vertical="center"/>
    </xf>
    <xf numFmtId="0" fontId="25" fillId="6" borderId="0" applyNumberFormat="0" applyBorder="0" applyAlignment="0" applyProtection="0"/>
    <xf numFmtId="0" fontId="23" fillId="26" borderId="0" applyNumberFormat="0" applyBorder="0" applyAlignment="0" applyProtection="0">
      <alignment vertical="center"/>
    </xf>
    <xf numFmtId="0" fontId="23" fillId="26" borderId="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67" fillId="0" borderId="0" applyNumberFormat="0" applyFont="0" applyFill="0" applyBorder="0" applyAlignment="0" applyProtection="0">
      <alignment horizontal="left"/>
    </xf>
    <xf numFmtId="0" fontId="39" fillId="14" borderId="0" applyNumberFormat="0" applyBorder="0" applyAlignment="0" applyProtection="0">
      <alignment vertical="center"/>
    </xf>
    <xf numFmtId="0" fontId="23" fillId="26" borderId="0" applyNumberFormat="0" applyBorder="0" applyAlignment="0" applyProtection="0">
      <alignment vertical="center"/>
    </xf>
    <xf numFmtId="0" fontId="20" fillId="16" borderId="0" applyNumberFormat="0" applyBorder="0" applyAlignment="0" applyProtection="0">
      <alignment vertical="center"/>
    </xf>
    <xf numFmtId="0" fontId="39" fillId="14" borderId="0" applyNumberFormat="0" applyBorder="0" applyAlignment="0" applyProtection="0">
      <alignment vertical="center"/>
    </xf>
    <xf numFmtId="0" fontId="23" fillId="26" borderId="0" applyNumberFormat="0" applyBorder="0" applyAlignment="0" applyProtection="0">
      <alignment vertical="center"/>
    </xf>
    <xf numFmtId="0" fontId="39" fillId="14" borderId="0" applyNumberFormat="0" applyBorder="0" applyAlignment="0" applyProtection="0">
      <alignment vertical="center"/>
    </xf>
    <xf numFmtId="0" fontId="14" fillId="28" borderId="0" applyNumberFormat="0" applyBorder="0" applyAlignment="0" applyProtection="0"/>
    <xf numFmtId="0" fontId="23" fillId="26" borderId="0" applyNumberFormat="0" applyBorder="0" applyAlignment="0" applyProtection="0">
      <alignment vertical="center"/>
    </xf>
    <xf numFmtId="0" fontId="39" fillId="14" borderId="0" applyNumberFormat="0" applyBorder="0" applyAlignment="0" applyProtection="0">
      <alignment vertical="center"/>
    </xf>
    <xf numFmtId="0" fontId="14" fillId="29" borderId="0" applyNumberFormat="0" applyBorder="0" applyAlignment="0" applyProtection="0"/>
    <xf numFmtId="0" fontId="23" fillId="26" borderId="0" applyNumberFormat="0" applyBorder="0" applyAlignment="0" applyProtection="0">
      <alignment vertical="center"/>
    </xf>
    <xf numFmtId="0" fontId="39" fillId="14" borderId="0" applyNumberFormat="0" applyBorder="0" applyAlignment="0" applyProtection="0">
      <alignment vertical="center"/>
    </xf>
    <xf numFmtId="0" fontId="23" fillId="8" borderId="0" applyNumberFormat="0" applyBorder="0" applyAlignment="0" applyProtection="0">
      <alignment vertical="center"/>
    </xf>
    <xf numFmtId="0" fontId="31" fillId="6" borderId="0" applyNumberFormat="0" applyBorder="0" applyAlignment="0" applyProtection="0">
      <alignment vertical="center"/>
    </xf>
    <xf numFmtId="0" fontId="8" fillId="6" borderId="0" applyNumberFormat="0" applyBorder="0" applyAlignment="0" applyProtection="0"/>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39"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39" fillId="25" borderId="0" applyNumberFormat="0" applyBorder="0" applyAlignment="0" applyProtection="0">
      <alignment vertical="center"/>
    </xf>
    <xf numFmtId="0" fontId="23" fillId="8" borderId="0" applyNumberFormat="0" applyBorder="0" applyAlignment="0" applyProtection="0">
      <alignment vertical="center"/>
    </xf>
    <xf numFmtId="0" fontId="39" fillId="25" borderId="0" applyNumberFormat="0" applyBorder="0" applyAlignment="0" applyProtection="0">
      <alignment vertical="center"/>
    </xf>
    <xf numFmtId="0" fontId="23" fillId="8" borderId="0" applyNumberFormat="0" applyBorder="0" applyAlignment="0" applyProtection="0">
      <alignment vertical="center"/>
    </xf>
    <xf numFmtId="0" fontId="39" fillId="25"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25" fillId="6" borderId="0" applyNumberFormat="0" applyBorder="0" applyAlignment="0" applyProtection="0"/>
    <xf numFmtId="0" fontId="21" fillId="20" borderId="0" applyNumberFormat="0" applyBorder="0" applyAlignment="0" applyProtection="0"/>
    <xf numFmtId="0" fontId="23" fillId="8" borderId="0" applyProtection="0">
      <alignment vertical="center"/>
    </xf>
    <xf numFmtId="187" fontId="67" fillId="0" borderId="0" applyFont="0" applyFill="0" applyBorder="0" applyAlignment="0" applyProtection="0"/>
    <xf numFmtId="0" fontId="23" fillId="24" borderId="0" applyNumberFormat="0" applyBorder="0" applyAlignment="0" applyProtection="0">
      <alignment vertical="center"/>
    </xf>
    <xf numFmtId="0" fontId="8" fillId="18" borderId="0" applyNumberFormat="0" applyBorder="0" applyAlignment="0" applyProtection="0"/>
    <xf numFmtId="0" fontId="8" fillId="6"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31" fillId="6" borderId="0" applyNumberFormat="0" applyBorder="0" applyAlignment="0" applyProtection="0">
      <alignment vertical="center"/>
    </xf>
    <xf numFmtId="0" fontId="48" fillId="35" borderId="4">
      <protection locked="0"/>
    </xf>
    <xf numFmtId="0" fontId="23" fillId="8" borderId="0" applyNumberFormat="0" applyBorder="0" applyAlignment="0" applyProtection="0">
      <alignment vertical="center"/>
    </xf>
    <xf numFmtId="0" fontId="39" fillId="11"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39" fillId="11"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39" fillId="11"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39" fillId="11"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39" fillId="11" borderId="0" applyNumberFormat="0" applyBorder="0" applyAlignment="0" applyProtection="0">
      <alignment vertical="center"/>
    </xf>
    <xf numFmtId="0" fontId="31" fillId="6" borderId="0" applyNumberFormat="0" applyBorder="0" applyAlignment="0" applyProtection="0">
      <alignment vertical="center"/>
    </xf>
    <xf numFmtId="0" fontId="23" fillId="8" borderId="0" applyNumberFormat="0" applyBorder="0" applyAlignment="0" applyProtection="0">
      <alignment vertical="center"/>
    </xf>
    <xf numFmtId="0" fontId="39" fillId="11"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14" fillId="32" borderId="0" applyNumberFormat="0" applyBorder="0" applyAlignment="0" applyProtection="0"/>
    <xf numFmtId="0" fontId="8" fillId="18" borderId="0" applyNumberFormat="0" applyBorder="0" applyAlignment="0" applyProtection="0"/>
    <xf numFmtId="0" fontId="23" fillId="23" borderId="0" applyNumberFormat="0" applyBorder="0" applyAlignment="0" applyProtection="0">
      <alignment vertical="center"/>
    </xf>
    <xf numFmtId="0" fontId="21" fillId="23" borderId="0" applyNumberFormat="0" applyBorder="0" applyAlignment="0" applyProtection="0"/>
    <xf numFmtId="0" fontId="14" fillId="32" borderId="0" applyNumberFormat="0" applyBorder="0" applyAlignment="0" applyProtection="0"/>
    <xf numFmtId="0" fontId="8" fillId="18" borderId="0" applyNumberFormat="0" applyBorder="0" applyAlignment="0" applyProtection="0"/>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1" fillId="23" borderId="0" applyNumberFormat="0" applyBorder="0" applyAlignment="0" applyProtection="0"/>
    <xf numFmtId="0" fontId="25" fillId="6" borderId="0" applyNumberFormat="0" applyBorder="0" applyAlignment="0" applyProtection="0"/>
    <xf numFmtId="0" fontId="8" fillId="18" borderId="0" applyNumberFormat="0" applyBorder="0" applyAlignment="0" applyProtection="0"/>
    <xf numFmtId="0" fontId="23" fillId="23" borderId="0" applyNumberFormat="0" applyBorder="0" applyAlignment="0" applyProtection="0">
      <alignment vertical="center"/>
    </xf>
    <xf numFmtId="0" fontId="23" fillId="23" borderId="0" applyProtection="0">
      <alignment vertical="center"/>
    </xf>
    <xf numFmtId="0" fontId="67" fillId="0" borderId="0"/>
    <xf numFmtId="0" fontId="23" fillId="23" borderId="0" applyNumberFormat="0" applyBorder="0" applyAlignment="0" applyProtection="0">
      <alignment vertical="center"/>
    </xf>
    <xf numFmtId="0" fontId="67" fillId="0" borderId="0">
      <alignment vertical="center"/>
    </xf>
    <xf numFmtId="0" fontId="21" fillId="17" borderId="0" applyNumberFormat="0" applyBorder="0" applyAlignment="0" applyProtection="0"/>
    <xf numFmtId="0" fontId="67" fillId="0" borderId="0"/>
    <xf numFmtId="0" fontId="23" fillId="23" borderId="0" applyNumberFormat="0" applyBorder="0" applyAlignment="0" applyProtection="0">
      <alignment vertical="center"/>
    </xf>
    <xf numFmtId="0" fontId="67" fillId="0" borderId="0">
      <alignment vertical="center"/>
    </xf>
    <xf numFmtId="0" fontId="21" fillId="34" borderId="0" applyNumberFormat="0" applyBorder="0" applyAlignment="0" applyProtection="0"/>
    <xf numFmtId="0" fontId="67" fillId="0" borderId="0"/>
    <xf numFmtId="0" fontId="23" fillId="23" borderId="0" applyNumberFormat="0" applyBorder="0" applyAlignment="0" applyProtection="0">
      <alignment vertical="center"/>
    </xf>
    <xf numFmtId="0" fontId="67" fillId="0" borderId="0">
      <alignment vertical="center"/>
    </xf>
    <xf numFmtId="0" fontId="21" fillId="5" borderId="0" applyNumberFormat="0" applyBorder="0" applyAlignment="0" applyProtection="0"/>
    <xf numFmtId="0" fontId="67" fillId="0" borderId="0"/>
    <xf numFmtId="0" fontId="23" fillId="23" borderId="0" applyNumberFormat="0" applyBorder="0" applyAlignment="0" applyProtection="0">
      <alignment vertical="center"/>
    </xf>
    <xf numFmtId="0" fontId="67" fillId="0" borderId="0"/>
    <xf numFmtId="0" fontId="23" fillId="23" borderId="0" applyNumberFormat="0" applyBorder="0" applyAlignment="0" applyProtection="0">
      <alignment vertical="center"/>
    </xf>
    <xf numFmtId="0" fontId="67" fillId="0" borderId="0"/>
    <xf numFmtId="0" fontId="23" fillId="23" borderId="0" applyNumberFormat="0" applyBorder="0" applyAlignment="0" applyProtection="0">
      <alignment vertical="center"/>
    </xf>
    <xf numFmtId="0" fontId="67" fillId="0" borderId="0"/>
    <xf numFmtId="0" fontId="23" fillId="23" borderId="0" applyNumberFormat="0" applyBorder="0" applyAlignment="0" applyProtection="0">
      <alignment vertical="center"/>
    </xf>
    <xf numFmtId="0" fontId="23" fillId="21" borderId="0" applyNumberFormat="0" applyBorder="0" applyAlignment="0" applyProtection="0">
      <alignment vertical="center"/>
    </xf>
    <xf numFmtId="0" fontId="39" fillId="27" borderId="0" applyNumberFormat="0" applyBorder="0" applyAlignment="0" applyProtection="0">
      <alignment vertical="center"/>
    </xf>
    <xf numFmtId="0" fontId="23" fillId="21" borderId="0" applyNumberFormat="0" applyBorder="0" applyAlignment="0" applyProtection="0">
      <alignment vertical="center"/>
    </xf>
    <xf numFmtId="0" fontId="31" fillId="6" borderId="0" applyNumberFormat="0" applyBorder="0" applyAlignment="0" applyProtection="0">
      <alignment vertical="center"/>
    </xf>
    <xf numFmtId="0" fontId="23" fillId="21" borderId="0" applyNumberFormat="0" applyBorder="0" applyAlignment="0" applyProtection="0">
      <alignment vertical="center"/>
    </xf>
    <xf numFmtId="0" fontId="23" fillId="24" borderId="0" applyNumberFormat="0" applyBorder="0" applyAlignment="0" applyProtection="0">
      <alignment vertical="center"/>
    </xf>
    <xf numFmtId="0" fontId="45" fillId="0" borderId="0" applyNumberFormat="0" applyFill="0" applyBorder="0" applyAlignment="0" applyProtection="0">
      <alignment vertical="center"/>
    </xf>
    <xf numFmtId="0" fontId="46" fillId="0" borderId="26" applyProtection="0">
      <alignment vertical="center"/>
    </xf>
    <xf numFmtId="0" fontId="23" fillId="21" borderId="0" applyProtection="0">
      <alignment vertical="center"/>
    </xf>
    <xf numFmtId="0" fontId="45" fillId="0" borderId="0" applyProtection="0">
      <alignment vertical="center"/>
    </xf>
    <xf numFmtId="0" fontId="23" fillId="21" borderId="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31" fillId="6" borderId="0" applyNumberFormat="0" applyBorder="0" applyAlignment="0" applyProtection="0">
      <alignment vertical="center"/>
    </xf>
    <xf numFmtId="0" fontId="34" fillId="0" borderId="0">
      <protection locked="0"/>
    </xf>
    <xf numFmtId="0" fontId="23" fillId="1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8" fillId="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0" fillId="16" borderId="0" applyNumberFormat="0" applyBorder="0" applyAlignment="0" applyProtection="0">
      <alignment vertical="center"/>
    </xf>
    <xf numFmtId="0" fontId="23" fillId="23" borderId="0" applyNumberFormat="0" applyBorder="0" applyAlignment="0" applyProtection="0">
      <alignment vertical="center"/>
    </xf>
    <xf numFmtId="0" fontId="20" fillId="16"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0" fillId="16" borderId="0" applyNumberFormat="0" applyBorder="0" applyAlignment="0" applyProtection="0">
      <alignment vertical="center"/>
    </xf>
    <xf numFmtId="0" fontId="21" fillId="20" borderId="0" applyNumberFormat="0" applyBorder="0" applyAlignment="0" applyProtection="0"/>
    <xf numFmtId="0" fontId="23" fillId="2" borderId="0" applyNumberFormat="0" applyBorder="0" applyAlignment="0" applyProtection="0">
      <alignment vertical="center"/>
    </xf>
    <xf numFmtId="0" fontId="21" fillId="20" borderId="0" applyNumberFormat="0" applyBorder="0" applyAlignment="0" applyProtection="0"/>
    <xf numFmtId="0" fontId="23" fillId="2" borderId="0" applyProtection="0">
      <alignment vertical="center"/>
    </xf>
    <xf numFmtId="0" fontId="23" fillId="2" borderId="0" applyNumberFormat="0" applyBorder="0" applyAlignment="0" applyProtection="0">
      <alignment vertical="center"/>
    </xf>
    <xf numFmtId="0" fontId="8" fillId="18" borderId="0" applyNumberFormat="0" applyBorder="0" applyAlignment="0" applyProtection="0"/>
    <xf numFmtId="0" fontId="39" fillId="27" borderId="0" applyProtection="0">
      <alignment vertical="center"/>
    </xf>
    <xf numFmtId="0" fontId="21" fillId="23" borderId="0" applyNumberFormat="0" applyBorder="0" applyAlignment="0" applyProtection="0"/>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1" borderId="0" applyNumberFormat="0" applyBorder="0" applyAlignment="0" applyProtection="0">
      <alignment vertical="center"/>
    </xf>
    <xf numFmtId="0" fontId="39" fillId="11" borderId="0" applyNumberFormat="0" applyBorder="0" applyAlignment="0" applyProtection="0">
      <alignment vertical="center"/>
    </xf>
    <xf numFmtId="0" fontId="8" fillId="20" borderId="0" applyNumberFormat="0" applyBorder="0" applyAlignment="0" applyProtection="0"/>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25" borderId="0" applyNumberFormat="0" applyBorder="0" applyAlignment="0" applyProtection="0">
      <alignment vertical="center"/>
    </xf>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31" fillId="6" borderId="0" applyNumberFormat="0" applyBorder="0" applyAlignment="0" applyProtection="0">
      <alignment vertical="center"/>
    </xf>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21" fillId="23" borderId="0" applyNumberFormat="0" applyBorder="0" applyAlignment="0" applyProtection="0"/>
    <xf numFmtId="0" fontId="8" fillId="18" borderId="0" applyNumberFormat="0" applyBorder="0" applyAlignment="0" applyProtection="0"/>
    <xf numFmtId="0" fontId="21" fillId="23" borderId="0" applyNumberFormat="0" applyBorder="0" applyAlignment="0" applyProtection="0"/>
    <xf numFmtId="0" fontId="8" fillId="18" borderId="0" applyNumberFormat="0" applyBorder="0" applyAlignment="0" applyProtection="0"/>
    <xf numFmtId="0" fontId="21" fillId="23" borderId="0" applyNumberFormat="0" applyBorder="0" applyAlignment="0" applyProtection="0"/>
    <xf numFmtId="0" fontId="8" fillId="18"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8"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8" fillId="20" borderId="0" applyNumberFormat="0" applyBorder="0" applyAlignment="0" applyProtection="0"/>
    <xf numFmtId="41" fontId="67" fillId="0" borderId="0" applyFont="0" applyFill="0" applyBorder="0" applyAlignment="0" applyProtection="0">
      <alignment vertical="center"/>
    </xf>
    <xf numFmtId="0" fontId="8" fillId="20" borderId="0" applyNumberFormat="0" applyBorder="0" applyAlignment="0" applyProtection="0"/>
    <xf numFmtId="41" fontId="67" fillId="0" borderId="0" applyFont="0" applyFill="0" applyBorder="0" applyAlignment="0" applyProtection="0">
      <alignment vertical="center"/>
    </xf>
    <xf numFmtId="0" fontId="8" fillId="20" borderId="0" applyNumberFormat="0" applyBorder="0" applyAlignment="0" applyProtection="0"/>
    <xf numFmtId="41" fontId="67" fillId="0" borderId="0" applyFont="0" applyFill="0" applyBorder="0" applyAlignment="0" applyProtection="0">
      <alignment vertical="center"/>
    </xf>
    <xf numFmtId="0" fontId="8" fillId="20" borderId="0" applyNumberFormat="0" applyBorder="0" applyAlignment="0" applyProtection="0"/>
    <xf numFmtId="41" fontId="67" fillId="0" borderId="0" applyFont="0" applyFill="0" applyBorder="0" applyAlignment="0" applyProtection="0">
      <alignment vertical="center"/>
    </xf>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51" fillId="0" borderId="29" applyProtection="0">
      <alignment vertical="center"/>
    </xf>
    <xf numFmtId="0" fontId="21" fillId="34"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31" fillId="6" borderId="0" applyNumberFormat="0" applyBorder="0" applyAlignment="0" applyProtection="0">
      <alignment vertical="center"/>
    </xf>
    <xf numFmtId="0" fontId="8" fillId="6" borderId="0" applyNumberFormat="0" applyBorder="0" applyAlignment="0" applyProtection="0"/>
    <xf numFmtId="0" fontId="31" fillId="6" borderId="0" applyNumberFormat="0" applyBorder="0" applyAlignment="0" applyProtection="0">
      <alignment vertical="center"/>
    </xf>
    <xf numFmtId="0" fontId="8" fillId="6" borderId="0" applyNumberFormat="0" applyBorder="0" applyAlignment="0" applyProtection="0"/>
    <xf numFmtId="0" fontId="31" fillId="6" borderId="0" applyNumberFormat="0" applyBorder="0" applyAlignment="0" applyProtection="0">
      <alignment vertical="center"/>
    </xf>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1" fillId="6" borderId="0" applyNumberFormat="0" applyBorder="0" applyAlignment="0" applyProtection="0">
      <alignment vertical="center"/>
    </xf>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50" fillId="20" borderId="25" applyProtection="0">
      <alignment vertical="center"/>
    </xf>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31" fillId="6" borderId="0" applyNumberFormat="0" applyBorder="0" applyAlignment="0" applyProtection="0">
      <alignment vertical="center"/>
    </xf>
    <xf numFmtId="0" fontId="21" fillId="5" borderId="0" applyNumberFormat="0" applyBorder="0" applyAlignment="0" applyProtection="0"/>
    <xf numFmtId="0" fontId="21" fillId="5" borderId="0" applyNumberFormat="0" applyBorder="0" applyAlignment="0" applyProtection="0"/>
    <xf numFmtId="0" fontId="21" fillId="17" borderId="0" applyNumberFormat="0" applyBorder="0" applyAlignment="0" applyProtection="0"/>
    <xf numFmtId="0" fontId="67" fillId="0" borderId="0">
      <alignment vertical="center"/>
    </xf>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31" fillId="6" borderId="0" applyNumberFormat="0" applyBorder="0" applyAlignment="0" applyProtection="0">
      <alignment vertical="center"/>
    </xf>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20" fillId="16" borderId="0" applyNumberFormat="0" applyBorder="0" applyAlignment="0" applyProtection="0">
      <alignment vertical="center"/>
    </xf>
    <xf numFmtId="0" fontId="8" fillId="20" borderId="0" applyNumberFormat="0" applyBorder="0" applyAlignment="0" applyProtection="0"/>
    <xf numFmtId="0" fontId="20" fillId="16" borderId="0" applyNumberFormat="0" applyBorder="0" applyAlignment="0" applyProtection="0">
      <alignment vertical="center"/>
    </xf>
    <xf numFmtId="0" fontId="8" fillId="20" borderId="0" applyNumberFormat="0" applyBorder="0" applyAlignment="0" applyProtection="0"/>
    <xf numFmtId="0" fontId="20" fillId="16" borderId="0" applyNumberFormat="0" applyBorder="0" applyAlignment="0" applyProtection="0">
      <alignment vertical="center"/>
    </xf>
    <xf numFmtId="0" fontId="8" fillId="20" borderId="0" applyNumberFormat="0" applyBorder="0" applyAlignment="0" applyProtection="0"/>
    <xf numFmtId="0" fontId="20" fillId="16" borderId="0" applyNumberFormat="0" applyBorder="0" applyAlignment="0" applyProtection="0">
      <alignment vertical="center"/>
    </xf>
    <xf numFmtId="0" fontId="8" fillId="20" borderId="0" applyNumberFormat="0" applyBorder="0" applyAlignment="0" applyProtection="0"/>
    <xf numFmtId="0" fontId="20" fillId="16" borderId="0" applyNumberFormat="0" applyBorder="0" applyAlignment="0" applyProtection="0">
      <alignment vertical="center"/>
    </xf>
    <xf numFmtId="0" fontId="8" fillId="20" borderId="0" applyNumberFormat="0" applyBorder="0" applyAlignment="0" applyProtection="0"/>
    <xf numFmtId="0" fontId="20" fillId="16" borderId="0" applyNumberFormat="0" applyBorder="0" applyAlignment="0" applyProtection="0">
      <alignment vertical="center"/>
    </xf>
    <xf numFmtId="0" fontId="21" fillId="20" borderId="0" applyNumberFormat="0" applyBorder="0" applyAlignment="0" applyProtection="0"/>
    <xf numFmtId="184" fontId="67" fillId="0" borderId="0" applyFont="0" applyFill="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7" fillId="30" borderId="0" applyNumberFormat="0" applyFon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0" fillId="16" borderId="0" applyNumberFormat="0" applyBorder="0" applyAlignment="0" applyProtection="0">
      <alignment vertical="center"/>
    </xf>
    <xf numFmtId="0" fontId="21" fillId="17" borderId="0" applyNumberFormat="0" applyBorder="0" applyAlignment="0" applyProtection="0"/>
    <xf numFmtId="0" fontId="20" fillId="16" borderId="0" applyNumberFormat="0" applyBorder="0" applyAlignment="0" applyProtection="0">
      <alignment vertical="center"/>
    </xf>
    <xf numFmtId="0" fontId="21" fillId="17" borderId="0" applyNumberFormat="0" applyBorder="0" applyAlignment="0" applyProtection="0"/>
    <xf numFmtId="0" fontId="20" fillId="16" borderId="0" applyNumberFormat="0" applyBorder="0" applyAlignment="0" applyProtection="0">
      <alignment vertical="center"/>
    </xf>
    <xf numFmtId="0" fontId="21" fillId="17" borderId="0" applyNumberFormat="0" applyBorder="0" applyAlignment="0" applyProtection="0"/>
    <xf numFmtId="0" fontId="20" fillId="16" borderId="0" applyNumberFormat="0" applyBorder="0" applyAlignment="0" applyProtection="0">
      <alignment vertical="center"/>
    </xf>
    <xf numFmtId="0" fontId="21" fillId="17" borderId="0" applyNumberFormat="0" applyBorder="0" applyAlignment="0" applyProtection="0"/>
    <xf numFmtId="0" fontId="20" fillId="16" borderId="0" applyNumberFormat="0" applyBorder="0" applyAlignment="0" applyProtection="0">
      <alignment vertical="center"/>
    </xf>
    <xf numFmtId="0" fontId="38" fillId="16" borderId="0" applyNumberFormat="0" applyBorder="0" applyAlignment="0" applyProtection="0"/>
    <xf numFmtId="0" fontId="21" fillId="17" borderId="0" applyNumberFormat="0" applyBorder="0" applyAlignment="0" applyProtection="0"/>
    <xf numFmtId="0" fontId="21" fillId="9"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14" fontId="52" fillId="0" borderId="0">
      <alignment horizontal="center" wrapText="1"/>
      <protection locked="0"/>
    </xf>
    <xf numFmtId="0" fontId="20" fillId="16" borderId="0" applyNumberFormat="0" applyBorder="0" applyAlignment="0" applyProtection="0">
      <alignment vertical="center"/>
    </xf>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13" fillId="0" borderId="22" applyNumberFormat="0" applyFill="0" applyAlignment="0" applyProtection="0">
      <alignment vertical="center"/>
    </xf>
    <xf numFmtId="0" fontId="21" fillId="9" borderId="0" applyNumberFormat="0" applyBorder="0" applyAlignment="0" applyProtection="0"/>
    <xf numFmtId="0" fontId="13" fillId="0" borderId="22" applyNumberFormat="0" applyFill="0" applyAlignment="0" applyProtection="0">
      <alignment vertical="center"/>
    </xf>
    <xf numFmtId="0" fontId="21" fillId="9" borderId="0" applyNumberFormat="0" applyBorder="0" applyAlignment="0" applyProtection="0"/>
    <xf numFmtId="0" fontId="13" fillId="0" borderId="22" applyNumberFormat="0" applyFill="0" applyAlignment="0" applyProtection="0">
      <alignment vertical="center"/>
    </xf>
    <xf numFmtId="0" fontId="21" fillId="9" borderId="0" applyNumberFormat="0" applyBorder="0" applyAlignment="0" applyProtection="0"/>
    <xf numFmtId="0" fontId="13" fillId="0" borderId="22" applyNumberFormat="0" applyFill="0" applyAlignment="0" applyProtection="0">
      <alignment vertical="center"/>
    </xf>
    <xf numFmtId="0" fontId="21" fillId="9" borderId="0" applyNumberFormat="0" applyBorder="0" applyAlignment="0" applyProtection="0"/>
    <xf numFmtId="0" fontId="13" fillId="0" borderId="22" applyNumberFormat="0" applyFill="0" applyAlignment="0" applyProtection="0">
      <alignment vertical="center"/>
    </xf>
    <xf numFmtId="0" fontId="21" fillId="9" borderId="0" applyNumberFormat="0" applyBorder="0" applyAlignment="0" applyProtection="0"/>
    <xf numFmtId="0" fontId="21" fillId="2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67" fillId="0" borderId="0">
      <alignment vertical="center"/>
    </xf>
    <xf numFmtId="0" fontId="8" fillId="18" borderId="0" applyNumberFormat="0" applyBorder="0" applyAlignment="0" applyProtection="0"/>
    <xf numFmtId="0" fontId="67" fillId="0" borderId="0">
      <alignment vertical="center"/>
    </xf>
    <xf numFmtId="0" fontId="8" fillId="18" borderId="0" applyNumberFormat="0" applyBorder="0" applyAlignment="0" applyProtection="0"/>
    <xf numFmtId="0" fontId="67" fillId="0" borderId="0">
      <alignment vertical="center"/>
    </xf>
    <xf numFmtId="0" fontId="8" fillId="18" borderId="0" applyNumberFormat="0" applyBorder="0" applyAlignment="0" applyProtection="0"/>
    <xf numFmtId="0" fontId="67" fillId="0" borderId="0">
      <alignment vertical="center"/>
    </xf>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52" fillId="0" borderId="0">
      <alignment horizontal="center" wrapText="1"/>
      <protection locked="0"/>
    </xf>
    <xf numFmtId="0" fontId="55" fillId="0" borderId="0" applyNumberFormat="0" applyFill="0" applyBorder="0" applyAlignment="0" applyProtection="0"/>
    <xf numFmtId="0" fontId="31" fillId="6" borderId="0" applyNumberFormat="0" applyBorder="0" applyAlignment="0" applyProtection="0">
      <alignment vertical="center"/>
    </xf>
    <xf numFmtId="41" fontId="67" fillId="0" borderId="0" applyFont="0" applyFill="0" applyBorder="0" applyAlignment="0" applyProtection="0"/>
    <xf numFmtId="9" fontId="23" fillId="0" borderId="0">
      <alignment vertical="center"/>
    </xf>
    <xf numFmtId="189" fontId="28" fillId="0" borderId="0"/>
    <xf numFmtId="0" fontId="20" fillId="16" borderId="0" applyNumberFormat="0" applyBorder="0" applyAlignment="0" applyProtection="0">
      <alignment vertical="center"/>
    </xf>
    <xf numFmtId="43" fontId="67" fillId="0" borderId="0" applyFont="0" applyFill="0" applyBorder="0" applyAlignment="0" applyProtection="0"/>
    <xf numFmtId="190" fontId="67" fillId="0" borderId="0" applyFont="0" applyFill="0" applyBorder="0" applyAlignment="0" applyProtection="0"/>
    <xf numFmtId="0" fontId="67" fillId="0" borderId="0">
      <alignment vertical="center"/>
    </xf>
    <xf numFmtId="180" fontId="67" fillId="0" borderId="0" applyFont="0" applyFill="0" applyBorder="0" applyAlignment="0" applyProtection="0"/>
    <xf numFmtId="192" fontId="28" fillId="0" borderId="0"/>
    <xf numFmtId="15" fontId="49" fillId="0" borderId="0"/>
    <xf numFmtId="182" fontId="28" fillId="0" borderId="0"/>
    <xf numFmtId="0" fontId="20" fillId="16" borderId="0" applyNumberFormat="0" applyBorder="0" applyAlignment="0" applyProtection="0">
      <alignment vertical="center"/>
    </xf>
    <xf numFmtId="0" fontId="25" fillId="6" borderId="0" applyNumberFormat="0" applyBorder="0" applyAlignment="0" applyProtection="0"/>
    <xf numFmtId="0" fontId="29" fillId="20" borderId="0" applyNumberFormat="0" applyBorder="0" applyAlignment="0" applyProtection="0"/>
    <xf numFmtId="0" fontId="24" fillId="0" borderId="23" applyNumberFormat="0" applyAlignment="0" applyProtection="0">
      <alignment horizontal="left" vertical="center"/>
    </xf>
    <xf numFmtId="43" fontId="67" fillId="0" borderId="0" applyFont="0" applyFill="0" applyBorder="0" applyAlignment="0" applyProtection="0">
      <alignment vertical="center"/>
    </xf>
    <xf numFmtId="0" fontId="24" fillId="0" borderId="7">
      <alignment horizontal="left" vertical="center"/>
    </xf>
    <xf numFmtId="43" fontId="67" fillId="0" borderId="0" applyFont="0" applyFill="0" applyBorder="0" applyAlignment="0" applyProtection="0">
      <alignment vertical="center"/>
    </xf>
    <xf numFmtId="0" fontId="29" fillId="18" borderId="2" applyNumberFormat="0" applyBorder="0" applyAlignment="0" applyProtection="0"/>
    <xf numFmtId="0" fontId="20" fillId="16" borderId="0" applyNumberFormat="0" applyBorder="0" applyAlignment="0" applyProtection="0">
      <alignment vertical="center"/>
    </xf>
    <xf numFmtId="185" fontId="26" fillId="22" borderId="0"/>
    <xf numFmtId="185" fontId="30" fillId="12" borderId="0"/>
    <xf numFmtId="38" fontId="67" fillId="0" borderId="0" applyFont="0" applyFill="0" applyBorder="0" applyAlignment="0" applyProtection="0"/>
    <xf numFmtId="40" fontId="67" fillId="0" borderId="0" applyFont="0" applyFill="0" applyBorder="0" applyAlignment="0" applyProtection="0"/>
    <xf numFmtId="0" fontId="67" fillId="0" borderId="0"/>
    <xf numFmtId="190" fontId="67" fillId="0" borderId="0" applyFont="0" applyFill="0" applyBorder="0" applyAlignment="0" applyProtection="0"/>
    <xf numFmtId="0" fontId="67" fillId="30" borderId="0" applyNumberFormat="0" applyFont="0" applyBorder="0" applyAlignment="0" applyProtection="0"/>
    <xf numFmtId="0" fontId="67" fillId="0" borderId="0" applyFont="0" applyFill="0" applyBorder="0" applyAlignment="0" applyProtection="0"/>
    <xf numFmtId="194" fontId="67" fillId="0" borderId="0" applyFont="0" applyFill="0" applyBorder="0" applyAlignment="0" applyProtection="0"/>
    <xf numFmtId="196" fontId="67" fillId="0" borderId="0" applyFont="0" applyFill="0" applyBorder="0" applyAlignment="0" applyProtection="0"/>
    <xf numFmtId="9" fontId="23" fillId="0" borderId="0">
      <alignment vertical="center"/>
    </xf>
    <xf numFmtId="9" fontId="23" fillId="0" borderId="0">
      <alignment vertical="center"/>
    </xf>
    <xf numFmtId="190" fontId="67" fillId="0" borderId="0" applyFont="0" applyFill="0" applyBorder="0" applyAlignment="0" applyProtection="0"/>
    <xf numFmtId="0" fontId="38" fillId="16" borderId="0" applyNumberFormat="0" applyBorder="0" applyAlignment="0" applyProtection="0"/>
    <xf numFmtId="0" fontId="38" fillId="16" borderId="0" applyNumberFormat="0" applyBorder="0" applyAlignment="0" applyProtection="0"/>
    <xf numFmtId="0" fontId="28" fillId="0" borderId="0"/>
    <xf numFmtId="37" fontId="56" fillId="0" borderId="0"/>
    <xf numFmtId="188" fontId="42" fillId="0" borderId="0"/>
    <xf numFmtId="0" fontId="34" fillId="0" borderId="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10" fontId="67" fillId="0" borderId="0" applyFont="0" applyFill="0" applyBorder="0" applyAlignment="0" applyProtection="0"/>
    <xf numFmtId="9" fontId="67" fillId="0" borderId="0" applyFont="0" applyFill="0" applyBorder="0" applyAlignment="0" applyProtection="0"/>
    <xf numFmtId="13" fontId="67" fillId="0" borderId="0" applyFont="0" applyFill="0" applyProtection="0"/>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0" fontId="48" fillId="35" borderId="4">
      <protection locked="0"/>
    </xf>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0" fontId="67" fillId="0" borderId="0" applyNumberFormat="0" applyFont="0" applyFill="0" applyBorder="0" applyAlignment="0" applyProtection="0">
      <alignment horizontal="left"/>
    </xf>
    <xf numFmtId="15" fontId="67" fillId="0" borderId="0" applyFont="0" applyFill="0" applyBorder="0" applyAlignment="0" applyProtection="0"/>
    <xf numFmtId="0" fontId="25" fillId="6" borderId="0" applyNumberFormat="0" applyBorder="0" applyAlignment="0" applyProtection="0"/>
    <xf numFmtId="15" fontId="67" fillId="0" borderId="0" applyFont="0" applyFill="0" applyBorder="0" applyAlignment="0" applyProtection="0"/>
    <xf numFmtId="9" fontId="23" fillId="0" borderId="0">
      <alignment vertical="center"/>
    </xf>
    <xf numFmtId="9" fontId="23" fillId="0" borderId="0">
      <alignment vertical="center"/>
    </xf>
    <xf numFmtId="15" fontId="67" fillId="0" borderId="0" applyFont="0" applyFill="0" applyBorder="0" applyAlignment="0" applyProtection="0"/>
    <xf numFmtId="15" fontId="67" fillId="0" borderId="0" applyFont="0" applyFill="0" applyBorder="0" applyAlignment="0" applyProtection="0"/>
    <xf numFmtId="15" fontId="67" fillId="0" borderId="0" applyFont="0" applyFill="0" applyBorder="0" applyAlignment="0" applyProtection="0"/>
    <xf numFmtId="15" fontId="67" fillId="0" borderId="0" applyFont="0" applyFill="0" applyBorder="0" applyAlignment="0" applyProtection="0"/>
    <xf numFmtId="15" fontId="67" fillId="0" borderId="0" applyFont="0" applyFill="0" applyBorder="0" applyAlignment="0" applyProtection="0"/>
    <xf numFmtId="15" fontId="67" fillId="0" borderId="0" applyFont="0" applyFill="0" applyBorder="0" applyAlignment="0" applyProtection="0"/>
    <xf numFmtId="15" fontId="67" fillId="0" borderId="0" applyFont="0" applyFill="0" applyBorder="0" applyAlignment="0" applyProtection="0"/>
    <xf numFmtId="15" fontId="67" fillId="0" borderId="0" applyFont="0" applyFill="0" applyBorder="0" applyAlignment="0" applyProtection="0"/>
    <xf numFmtId="4" fontId="67" fillId="0" borderId="0" applyFont="0" applyFill="0" applyBorder="0" applyAlignment="0" applyProtection="0"/>
    <xf numFmtId="4" fontId="67" fillId="0" borderId="0" applyFont="0" applyFill="0" applyBorder="0" applyAlignment="0" applyProtection="0"/>
    <xf numFmtId="4" fontId="67" fillId="0" borderId="0" applyFont="0" applyFill="0" applyBorder="0" applyAlignment="0" applyProtection="0"/>
    <xf numFmtId="0" fontId="67" fillId="0" borderId="0">
      <alignment vertical="center"/>
    </xf>
    <xf numFmtId="4" fontId="67" fillId="0" borderId="0" applyFont="0" applyFill="0" applyBorder="0" applyAlignment="0" applyProtection="0"/>
    <xf numFmtId="0" fontId="67" fillId="0" borderId="0">
      <alignment vertical="center"/>
    </xf>
    <xf numFmtId="4" fontId="67" fillId="0" borderId="0" applyFont="0" applyFill="0" applyBorder="0" applyAlignment="0" applyProtection="0"/>
    <xf numFmtId="0" fontId="67" fillId="0" borderId="0">
      <alignment vertical="center"/>
    </xf>
    <xf numFmtId="4" fontId="67" fillId="0" borderId="0" applyFont="0" applyFill="0" applyBorder="0" applyAlignment="0" applyProtection="0"/>
    <xf numFmtId="0" fontId="67" fillId="0" borderId="0">
      <alignment vertical="center"/>
    </xf>
    <xf numFmtId="4" fontId="67" fillId="0" borderId="0" applyFont="0" applyFill="0" applyBorder="0" applyAlignment="0" applyProtection="0"/>
    <xf numFmtId="0" fontId="67" fillId="0" borderId="0"/>
    <xf numFmtId="4" fontId="67" fillId="0" borderId="0" applyFont="0" applyFill="0" applyBorder="0" applyAlignment="0" applyProtection="0"/>
    <xf numFmtId="0" fontId="67" fillId="0" borderId="0">
      <alignment vertical="center"/>
    </xf>
    <xf numFmtId="0" fontId="67" fillId="0" borderId="0"/>
    <xf numFmtId="4" fontId="67" fillId="0" borderId="0" applyFont="0" applyFill="0" applyBorder="0" applyAlignment="0" applyProtection="0"/>
    <xf numFmtId="0" fontId="67" fillId="0" borderId="0">
      <alignment vertical="center"/>
    </xf>
    <xf numFmtId="0" fontId="67" fillId="0" borderId="0"/>
    <xf numFmtId="4" fontId="67" fillId="0" borderId="0" applyFont="0" applyFill="0" applyBorder="0" applyAlignment="0" applyProtection="0"/>
    <xf numFmtId="0" fontId="67" fillId="0" borderId="0">
      <alignment vertical="center"/>
    </xf>
    <xf numFmtId="0" fontId="67" fillId="0" borderId="0"/>
    <xf numFmtId="0" fontId="55" fillId="0" borderId="31">
      <alignment horizontal="center"/>
    </xf>
    <xf numFmtId="3" fontId="67" fillId="0" borderId="0" applyFont="0" applyFill="0" applyBorder="0" applyAlignment="0" applyProtection="0"/>
    <xf numFmtId="3" fontId="67" fillId="0" borderId="0" applyFont="0" applyFill="0" applyBorder="0" applyAlignment="0" applyProtection="0"/>
    <xf numFmtId="3" fontId="67" fillId="0" borderId="0" applyFont="0" applyFill="0" applyBorder="0" applyAlignment="0" applyProtection="0"/>
    <xf numFmtId="3" fontId="67" fillId="0" borderId="0" applyFont="0" applyFill="0" applyBorder="0" applyAlignment="0" applyProtection="0"/>
    <xf numFmtId="0" fontId="48" fillId="35" borderId="4">
      <protection locked="0"/>
    </xf>
    <xf numFmtId="3" fontId="67" fillId="0" borderId="0" applyFont="0" applyFill="0" applyBorder="0" applyAlignment="0" applyProtection="0"/>
    <xf numFmtId="3" fontId="67" fillId="0" borderId="0" applyFont="0" applyFill="0" applyBorder="0" applyAlignment="0" applyProtection="0"/>
    <xf numFmtId="3" fontId="67" fillId="0" borderId="0" applyFont="0" applyFill="0" applyBorder="0" applyAlignment="0" applyProtection="0"/>
    <xf numFmtId="3" fontId="67" fillId="0" borderId="0" applyFont="0" applyFill="0" applyBorder="0" applyAlignment="0" applyProtection="0"/>
    <xf numFmtId="3" fontId="67" fillId="0" borderId="0" applyFont="0" applyFill="0" applyBorder="0" applyAlignment="0" applyProtection="0"/>
    <xf numFmtId="3" fontId="67" fillId="0" borderId="0" applyFont="0" applyFill="0" applyBorder="0" applyAlignment="0" applyProtection="0"/>
    <xf numFmtId="0" fontId="67" fillId="30" borderId="0" applyNumberFormat="0" applyFont="0" applyBorder="0" applyAlignment="0" applyProtection="0"/>
    <xf numFmtId="0" fontId="67" fillId="30" borderId="0" applyNumberFormat="0" applyFont="0" applyBorder="0" applyAlignment="0" applyProtection="0"/>
    <xf numFmtId="0" fontId="67" fillId="30" borderId="0" applyNumberFormat="0" applyFont="0" applyBorder="0" applyAlignment="0" applyProtection="0"/>
    <xf numFmtId="0" fontId="67" fillId="30" borderId="0" applyNumberFormat="0" applyFont="0" applyBorder="0" applyAlignment="0" applyProtection="0"/>
    <xf numFmtId="0" fontId="67" fillId="30" borderId="0" applyNumberFormat="0" applyFont="0" applyBorder="0" applyAlignment="0" applyProtection="0"/>
    <xf numFmtId="0" fontId="67" fillId="30" borderId="0" applyNumberFormat="0" applyFont="0" applyBorder="0" applyAlignment="0" applyProtection="0"/>
    <xf numFmtId="0" fontId="67" fillId="30" borderId="0" applyNumberFormat="0" applyFont="0" applyBorder="0" applyAlignment="0" applyProtection="0"/>
    <xf numFmtId="0" fontId="55" fillId="0" borderId="0" applyNumberFormat="0" applyFill="0" applyBorder="0" applyAlignment="0" applyProtection="0"/>
    <xf numFmtId="0" fontId="20" fillId="16" borderId="0" applyNumberFormat="0" applyBorder="0" applyAlignment="0" applyProtection="0">
      <alignment vertical="center"/>
    </xf>
    <xf numFmtId="0" fontId="48" fillId="35" borderId="4">
      <protection locked="0"/>
    </xf>
    <xf numFmtId="0" fontId="31" fillId="6" borderId="0" applyNumberFormat="0" applyBorder="0" applyAlignment="0" applyProtection="0">
      <alignment vertical="center"/>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0" fontId="48" fillId="35" borderId="4">
      <protection locked="0"/>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0" fontId="67" fillId="0" borderId="0"/>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41" fontId="67" fillId="0" borderId="0" applyFont="0" applyFill="0" applyBorder="0" applyAlignment="0" applyProtection="0"/>
    <xf numFmtId="9" fontId="67" fillId="0" borderId="0" applyFont="0" applyFill="0" applyBorder="0" applyAlignment="0" applyProtection="0">
      <alignment vertical="center"/>
    </xf>
    <xf numFmtId="9" fontId="23" fillId="0" borderId="0">
      <alignment vertical="center"/>
    </xf>
    <xf numFmtId="9" fontId="23" fillId="0" borderId="0">
      <alignment vertical="center"/>
    </xf>
    <xf numFmtId="9" fontId="23" fillId="0" borderId="0">
      <alignment vertical="center"/>
    </xf>
    <xf numFmtId="43" fontId="67" fillId="0" borderId="0" applyFont="0" applyFill="0" applyBorder="0" applyAlignment="0" applyProtection="0"/>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0" fontId="20" fillId="16" borderId="0" applyNumberFormat="0" applyBorder="0" applyAlignment="0" applyProtection="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0" fontId="67" fillId="0" borderId="0">
      <alignment vertical="center"/>
    </xf>
    <xf numFmtId="9" fontId="23" fillId="0" borderId="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9" fontId="67" fillId="0" borderId="0" applyFont="0" applyFill="0" applyBorder="0" applyAlignment="0" applyProtection="0">
      <alignment vertical="center"/>
    </xf>
    <xf numFmtId="197" fontId="67" fillId="0" borderId="0" applyFont="0" applyFill="0" applyBorder="0" applyAlignment="0" applyProtection="0"/>
    <xf numFmtId="0" fontId="42" fillId="0" borderId="5" applyNumberFormat="0" applyFill="0" applyProtection="0">
      <alignment horizontal="right"/>
    </xf>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31" fillId="6" borderId="0" applyNumberFormat="0" applyBorder="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3" fillId="0" borderId="30" applyNumberFormat="0" applyFill="0" applyAlignment="0" applyProtection="0">
      <alignment vertical="center"/>
    </xf>
    <xf numFmtId="0" fontId="31" fillId="6" borderId="0" applyNumberFormat="0" applyBorder="0" applyAlignment="0" applyProtection="0">
      <alignment vertical="center"/>
    </xf>
    <xf numFmtId="0" fontId="53" fillId="0" borderId="30" applyProtection="0">
      <alignment vertical="center"/>
    </xf>
    <xf numFmtId="0" fontId="53" fillId="0" borderId="30" applyProtection="0">
      <alignment vertical="center"/>
    </xf>
    <xf numFmtId="0" fontId="38" fillId="16" borderId="0" applyNumberFormat="0" applyBorder="0" applyAlignment="0" applyProtection="0"/>
    <xf numFmtId="0" fontId="53" fillId="0" borderId="30" applyNumberFormat="0" applyFill="0" applyAlignment="0" applyProtection="0">
      <alignment vertical="center"/>
    </xf>
    <xf numFmtId="0" fontId="53" fillId="0" borderId="30" applyNumberFormat="0" applyFill="0" applyAlignment="0" applyProtection="0">
      <alignment vertical="center"/>
    </xf>
    <xf numFmtId="0" fontId="53" fillId="0" borderId="30" applyNumberFormat="0" applyFill="0" applyAlignment="0" applyProtection="0">
      <alignment vertical="center"/>
    </xf>
    <xf numFmtId="0" fontId="53" fillId="0" borderId="30" applyNumberFormat="0" applyFill="0" applyAlignment="0" applyProtection="0">
      <alignment vertical="center"/>
    </xf>
    <xf numFmtId="0" fontId="31" fillId="6" borderId="0" applyNumberFormat="0" applyBorder="0" applyAlignment="0" applyProtection="0">
      <alignment vertical="center"/>
    </xf>
    <xf numFmtId="0" fontId="53" fillId="0" borderId="30" applyNumberFormat="0" applyFill="0" applyAlignment="0" applyProtection="0">
      <alignment vertical="center"/>
    </xf>
    <xf numFmtId="0" fontId="53" fillId="0" borderId="30" applyNumberFormat="0" applyFill="0" applyAlignment="0" applyProtection="0">
      <alignment vertical="center"/>
    </xf>
    <xf numFmtId="0" fontId="53" fillId="0" borderId="30"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29" applyNumberFormat="0" applyFill="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1" fillId="0" borderId="0" applyProtection="0">
      <alignment vertical="center"/>
    </xf>
    <xf numFmtId="0" fontId="31" fillId="6" borderId="0" applyNumberFormat="0" applyBorder="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4" fillId="0" borderId="0" applyNumberFormat="0" applyFill="0" applyBorder="0" applyAlignment="0" applyProtection="0">
      <alignment vertical="center"/>
    </xf>
    <xf numFmtId="43" fontId="67" fillId="0" borderId="0" applyFont="0" applyFill="0" applyBorder="0" applyAlignment="0" applyProtection="0">
      <alignment vertical="center"/>
    </xf>
    <xf numFmtId="0" fontId="5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1" fillId="6" borderId="0" applyNumberFormat="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1" fillId="0" borderId="5" applyNumberFormat="0" applyFill="0" applyProtection="0">
      <alignment horizontal="center"/>
    </xf>
    <xf numFmtId="0" fontId="59" fillId="0" borderId="0" applyNumberFormat="0" applyFill="0" applyBorder="0" applyAlignment="0" applyProtection="0">
      <alignment vertical="center"/>
    </xf>
    <xf numFmtId="0" fontId="60" fillId="0" borderId="0" applyNumberFormat="0" applyFill="0" applyBorder="0" applyAlignment="0" applyProtection="0"/>
    <xf numFmtId="0" fontId="60" fillId="0" borderId="0" applyNumberFormat="0" applyFill="0" applyBorder="0" applyAlignment="0" applyProtection="0"/>
    <xf numFmtId="0" fontId="38" fillId="16" borderId="0" applyNumberFormat="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1" fillId="6" borderId="0" applyNumberFormat="0" applyBorder="0" applyAlignment="0" applyProtection="0">
      <alignment vertical="center"/>
    </xf>
    <xf numFmtId="0" fontId="60" fillId="0" borderId="0" applyNumberFormat="0" applyFill="0" applyBorder="0" applyAlignment="0" applyProtection="0"/>
    <xf numFmtId="0" fontId="62" fillId="0" borderId="18" applyNumberFormat="0" applyFill="0" applyProtection="0">
      <alignment horizontal="center"/>
    </xf>
    <xf numFmtId="0" fontId="20" fillId="16" borderId="0" applyNumberFormat="0" applyBorder="0" applyAlignment="0" applyProtection="0">
      <alignment vertical="center"/>
    </xf>
    <xf numFmtId="0" fontId="45" fillId="0" borderId="0" applyNumberFormat="0" applyFill="0" applyBorder="0" applyAlignment="0" applyProtection="0">
      <alignment vertical="center"/>
    </xf>
    <xf numFmtId="0" fontId="20" fillId="16" borderId="0" applyNumberFormat="0" applyBorder="0" applyAlignment="0" applyProtection="0">
      <alignment vertical="center"/>
    </xf>
    <xf numFmtId="0" fontId="45" fillId="0" borderId="0" applyNumberFormat="0" applyFill="0" applyBorder="0" applyAlignment="0" applyProtection="0">
      <alignment vertical="center"/>
    </xf>
    <xf numFmtId="0" fontId="20" fillId="16" borderId="0" applyNumberFormat="0" applyBorder="0" applyAlignment="0" applyProtection="0">
      <alignment vertical="center"/>
    </xf>
    <xf numFmtId="0" fontId="45" fillId="0" borderId="0" applyNumberFormat="0" applyFill="0" applyBorder="0" applyAlignment="0" applyProtection="0">
      <alignment vertical="center"/>
    </xf>
    <xf numFmtId="0" fontId="20" fillId="16" borderId="0" applyNumberFormat="0" applyBorder="0" applyAlignment="0" applyProtection="0">
      <alignment vertical="center"/>
    </xf>
    <xf numFmtId="0" fontId="45" fillId="0" borderId="0" applyNumberFormat="0" applyFill="0" applyBorder="0" applyAlignment="0" applyProtection="0">
      <alignment vertical="center"/>
    </xf>
    <xf numFmtId="0" fontId="20" fillId="16" borderId="0" applyNumberFormat="0" applyBorder="0" applyAlignment="0" applyProtection="0">
      <alignment vertical="center"/>
    </xf>
    <xf numFmtId="0" fontId="45" fillId="0" borderId="0" applyNumberFormat="0" applyFill="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1" fillId="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9" fillId="1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1" fillId="6" borderId="0" applyNumberFormat="0" applyBorder="0" applyAlignment="0" applyProtection="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20" fillId="16" borderId="0" applyNumberFormat="0" applyBorder="0" applyAlignment="0" applyProtection="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67" fillId="0" borderId="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67" fillId="0" borderId="0" applyProtection="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1" fillId="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63" fillId="16" borderId="0" applyNumberFormat="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5" fillId="6" borderId="0" applyNumberFormat="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41" fontId="67" fillId="0" borderId="0" applyFont="0" applyFill="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25" fillId="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1" fillId="6" borderId="0" applyNumberFormat="0" applyBorder="0" applyAlignment="0" applyProtection="0">
      <alignment vertical="center"/>
    </xf>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5" fillId="6" borderId="0" applyNumberFormat="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14" fillId="29" borderId="0" applyNumberFormat="0" applyBorder="0" applyAlignment="0" applyProtection="0"/>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42" fillId="0" borderId="0">
      <alignment vertical="center"/>
    </xf>
    <xf numFmtId="0" fontId="20" fillId="16" borderId="0" applyNumberFormat="0" applyBorder="0" applyAlignment="0" applyProtection="0">
      <alignment vertical="center"/>
    </xf>
    <xf numFmtId="0" fontId="39" fillId="31"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67" fillId="0" borderId="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43" fillId="33" borderId="0" applyNumberFormat="0" applyBorder="0" applyAlignment="0" applyProtection="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5" fillId="6" borderId="0" applyNumberFormat="0" applyBorder="0" applyAlignment="0" applyProtection="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3"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3" fillId="0" borderId="0">
      <alignment vertical="center"/>
    </xf>
    <xf numFmtId="0" fontId="39" fillId="31" borderId="0" applyNumberFormat="0" applyBorder="0" applyAlignment="0" applyProtection="0">
      <alignment vertical="center"/>
    </xf>
    <xf numFmtId="0" fontId="67" fillId="0" borderId="0" applyProtection="0">
      <alignment vertical="center"/>
    </xf>
    <xf numFmtId="0" fontId="23" fillId="0" borderId="0">
      <alignment vertical="center"/>
    </xf>
    <xf numFmtId="0" fontId="39" fillId="31" borderId="0" applyNumberFormat="0" applyBorder="0" applyAlignment="0" applyProtection="0">
      <alignment vertical="center"/>
    </xf>
    <xf numFmtId="0" fontId="23" fillId="0" borderId="0">
      <alignment vertical="center"/>
    </xf>
    <xf numFmtId="0" fontId="39" fillId="31" borderId="0" applyNumberFormat="0" applyBorder="0" applyAlignment="0" applyProtection="0">
      <alignment vertical="center"/>
    </xf>
    <xf numFmtId="0" fontId="23" fillId="0" borderId="0">
      <alignment vertical="center"/>
    </xf>
    <xf numFmtId="0" fontId="39" fillId="31" borderId="0" applyNumberFormat="0" applyBorder="0" applyAlignment="0" applyProtection="0">
      <alignment vertical="center"/>
    </xf>
    <xf numFmtId="0" fontId="67" fillId="0" borderId="0">
      <alignment vertical="center"/>
    </xf>
    <xf numFmtId="0" fontId="67" fillId="0" borderId="0">
      <alignment vertical="center"/>
    </xf>
    <xf numFmtId="0" fontId="31" fillId="6" borderId="0" applyNumberFormat="0" applyBorder="0" applyAlignment="0" applyProtection="0">
      <alignment vertical="center"/>
    </xf>
    <xf numFmtId="0" fontId="67" fillId="0" borderId="0">
      <alignment vertical="center"/>
    </xf>
    <xf numFmtId="0" fontId="67" fillId="0" borderId="0"/>
    <xf numFmtId="0" fontId="67" fillId="0" borderId="0">
      <alignment vertical="center"/>
    </xf>
    <xf numFmtId="0" fontId="67" fillId="0" borderId="0">
      <alignment vertical="center"/>
    </xf>
    <xf numFmtId="0" fontId="67" fillId="0" borderId="0">
      <alignment vertical="center"/>
    </xf>
    <xf numFmtId="0" fontId="67"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33" fillId="8" borderId="24" applyNumberFormat="0" applyAlignment="0" applyProtection="0">
      <alignment vertical="center"/>
    </xf>
    <xf numFmtId="0" fontId="67" fillId="0" borderId="0">
      <alignment vertical="center"/>
    </xf>
    <xf numFmtId="0" fontId="33" fillId="8" borderId="24" applyNumberFormat="0" applyAlignment="0" applyProtection="0">
      <alignment vertical="center"/>
    </xf>
    <xf numFmtId="0" fontId="67" fillId="0" borderId="0"/>
    <xf numFmtId="0" fontId="36" fillId="0" borderId="0">
      <alignment vertical="center"/>
    </xf>
    <xf numFmtId="0" fontId="67" fillId="0" borderId="0"/>
    <xf numFmtId="0" fontId="67" fillId="0" borderId="0"/>
    <xf numFmtId="0" fontId="67" fillId="0" borderId="0">
      <alignment vertical="center"/>
    </xf>
    <xf numFmtId="0" fontId="67" fillId="0" borderId="0"/>
    <xf numFmtId="0" fontId="67" fillId="0" borderId="0">
      <alignment vertical="center"/>
    </xf>
    <xf numFmtId="0" fontId="22" fillId="0" borderId="0">
      <alignment vertical="center"/>
    </xf>
    <xf numFmtId="0" fontId="67" fillId="0" borderId="0"/>
    <xf numFmtId="0" fontId="67" fillId="0" borderId="0">
      <alignment vertical="center"/>
    </xf>
    <xf numFmtId="0" fontId="67" fillId="0" borderId="0">
      <alignment vertical="center"/>
    </xf>
    <xf numFmtId="0" fontId="31" fillId="6" borderId="0" applyNumberFormat="0" applyBorder="0" applyAlignment="0" applyProtection="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3" fillId="0" borderId="0"/>
    <xf numFmtId="0" fontId="23" fillId="0" borderId="0"/>
    <xf numFmtId="0" fontId="67" fillId="0" borderId="0">
      <alignment vertical="center"/>
    </xf>
    <xf numFmtId="0" fontId="67"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3" fillId="0" borderId="0">
      <alignment vertical="center"/>
    </xf>
    <xf numFmtId="0" fontId="23" fillId="0" borderId="0">
      <alignment vertical="center"/>
    </xf>
    <xf numFmtId="0" fontId="23"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3"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4" fillId="0" borderId="32" applyNumberFormat="0" applyFill="0" applyAlignment="0" applyProtection="0">
      <alignment vertical="center"/>
    </xf>
    <xf numFmtId="0" fontId="67" fillId="0" borderId="0">
      <alignment vertical="center"/>
    </xf>
    <xf numFmtId="0" fontId="64" fillId="0" borderId="32" applyNumberFormat="0" applyFill="0" applyAlignment="0" applyProtection="0">
      <alignment vertical="center"/>
    </xf>
    <xf numFmtId="0" fontId="67" fillId="0" borderId="0">
      <alignment vertical="center"/>
    </xf>
    <xf numFmtId="0" fontId="64" fillId="0" borderId="32" applyNumberFormat="0" applyFill="0" applyAlignment="0" applyProtection="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xf numFmtId="0" fontId="36" fillId="0" borderId="0">
      <alignment vertical="center"/>
    </xf>
    <xf numFmtId="0" fontId="67" fillId="0" borderId="0"/>
    <xf numFmtId="0" fontId="36" fillId="0" borderId="0">
      <alignment vertical="center"/>
    </xf>
    <xf numFmtId="179" fontId="67" fillId="0" borderId="0" applyFont="0" applyFill="0" applyBorder="0" applyAlignment="0" applyProtection="0">
      <alignment vertical="center"/>
    </xf>
    <xf numFmtId="0" fontId="35" fillId="0" borderId="0" applyNumberFormat="0" applyFill="0" applyBorder="0" applyAlignment="0" applyProtection="0"/>
    <xf numFmtId="0" fontId="37" fillId="0" borderId="0" applyNumberFormat="0" applyFill="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179" fontId="67" fillId="0" borderId="0" applyFont="0" applyFill="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43" fontId="67" fillId="0" borderId="0" applyFont="0" applyFill="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7" fillId="5" borderId="27" applyNumberFormat="0" applyAlignment="0" applyProtection="0">
      <alignment vertical="center"/>
    </xf>
    <xf numFmtId="0" fontId="31" fillId="6" borderId="0" applyNumberFormat="0" applyBorder="0" applyAlignment="0" applyProtection="0">
      <alignment vertical="center"/>
    </xf>
    <xf numFmtId="43" fontId="67" fillId="0" borderId="0" applyFont="0" applyFill="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4" fillId="32"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40" fillId="9" borderId="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31" fillId="6" borderId="0" applyNumberFormat="0" applyBorder="0" applyAlignment="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31" fillId="6" borderId="0" applyNumberFormat="0" applyBorder="0" applyAlignment="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65" fillId="20" borderId="24" applyNumberFormat="0" applyAlignment="0" applyProtection="0">
      <alignment vertical="center"/>
    </xf>
    <xf numFmtId="0" fontId="66" fillId="6"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39" fillId="10" borderId="0" applyNumberFormat="0" applyBorder="0" applyAlignment="0" applyProtection="0">
      <alignment vertical="center"/>
    </xf>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9" fillId="7"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9" fillId="9"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7" fillId="5" borderId="27" applyNumberFormat="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9" fillId="7"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13" fillId="0" borderId="22" applyNumberFormat="0" applyFill="0" applyAlignment="0" applyProtection="0">
      <alignment vertical="center"/>
    </xf>
    <xf numFmtId="0" fontId="13" fillId="0" borderId="22" applyNumberFormat="0" applyFill="0" applyAlignment="0" applyProtection="0">
      <alignment vertical="center"/>
    </xf>
    <xf numFmtId="0" fontId="13" fillId="0" borderId="22" applyNumberFormat="0" applyFill="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7" fontId="23"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179" fontId="67" fillId="0" borderId="0" applyFont="0" applyFill="0" applyBorder="0" applyAlignment="0" applyProtection="0">
      <alignment vertical="center"/>
    </xf>
    <xf numFmtId="0" fontId="65" fillId="20" borderId="24" applyNumberFormat="0" applyAlignment="0" applyProtection="0">
      <alignment vertical="center"/>
    </xf>
    <xf numFmtId="0" fontId="65" fillId="20" borderId="24" applyNumberFormat="0" applyAlignment="0" applyProtection="0">
      <alignment vertical="center"/>
    </xf>
    <xf numFmtId="0" fontId="65" fillId="20" borderId="24" applyNumberFormat="0" applyAlignment="0" applyProtection="0">
      <alignment vertical="center"/>
    </xf>
    <xf numFmtId="0" fontId="65" fillId="20" borderId="24" applyNumberFormat="0" applyAlignment="0" applyProtection="0">
      <alignment vertical="center"/>
    </xf>
    <xf numFmtId="0" fontId="65" fillId="20" borderId="24" applyNumberFormat="0" applyAlignment="0" applyProtection="0">
      <alignment vertical="center"/>
    </xf>
    <xf numFmtId="0" fontId="65" fillId="20" borderId="24" applyNumberFormat="0" applyAlignment="0" applyProtection="0">
      <alignment vertical="center"/>
    </xf>
    <xf numFmtId="0" fontId="65" fillId="20" borderId="24" applyNumberFormat="0" applyAlignment="0" applyProtection="0">
      <alignment vertical="center"/>
    </xf>
    <xf numFmtId="0" fontId="47" fillId="5" borderId="27" applyNumberFormat="0" applyAlignment="0" applyProtection="0">
      <alignment vertical="center"/>
    </xf>
    <xf numFmtId="0" fontId="47" fillId="5" borderId="27" applyNumberFormat="0" applyAlignment="0" applyProtection="0">
      <alignment vertical="center"/>
    </xf>
    <xf numFmtId="0" fontId="47" fillId="5" borderId="27" applyNumberFormat="0" applyAlignment="0" applyProtection="0">
      <alignment vertical="center"/>
    </xf>
    <xf numFmtId="0" fontId="47" fillId="5" borderId="27" applyNumberFormat="0" applyAlignment="0" applyProtection="0">
      <alignment vertical="center"/>
    </xf>
    <xf numFmtId="0" fontId="47" fillId="5" borderId="27" applyNumberFormat="0" applyAlignment="0" applyProtection="0">
      <alignment vertical="center"/>
    </xf>
    <xf numFmtId="0" fontId="47" fillId="5" borderId="27" applyNumberFormat="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62" fillId="0" borderId="18" applyNumberFormat="0" applyFill="0" applyProtection="0">
      <alignment horizontal="left"/>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4" fillId="0" borderId="32" applyNumberFormat="0" applyFill="0" applyAlignment="0" applyProtection="0">
      <alignment vertical="center"/>
    </xf>
    <xf numFmtId="0" fontId="64" fillId="0" borderId="32" applyNumberFormat="0" applyFill="0" applyAlignment="0" applyProtection="0">
      <alignment vertical="center"/>
    </xf>
    <xf numFmtId="0" fontId="64" fillId="0" borderId="32" applyNumberFormat="0" applyFill="0" applyAlignment="0" applyProtection="0">
      <alignment vertical="center"/>
    </xf>
    <xf numFmtId="0" fontId="64" fillId="0" borderId="32" applyNumberFormat="0" applyFill="0" applyAlignment="0" applyProtection="0">
      <alignment vertical="center"/>
    </xf>
    <xf numFmtId="0" fontId="64" fillId="0" borderId="32" applyNumberFormat="0" applyFill="0" applyAlignment="0" applyProtection="0">
      <alignment vertical="center"/>
    </xf>
    <xf numFmtId="0" fontId="67" fillId="0" borderId="0"/>
    <xf numFmtId="41" fontId="67" fillId="0" borderId="0" applyFont="0" applyFill="0" applyBorder="0" applyAlignment="0" applyProtection="0"/>
    <xf numFmtId="0" fontId="33" fillId="8" borderId="24" applyNumberFormat="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Font="0" applyFill="0" applyBorder="0" applyAlignment="0" applyProtection="0">
      <alignment vertical="center"/>
    </xf>
    <xf numFmtId="43" fontId="67" fillId="0" borderId="0" applyProtection="0">
      <alignment vertical="center"/>
    </xf>
    <xf numFmtId="41" fontId="23" fillId="0" borderId="0" applyFont="0" applyFill="0" applyBorder="0" applyAlignment="0" applyProtection="0">
      <alignment vertical="center"/>
    </xf>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xf numFmtId="41" fontId="67" fillId="0" borderId="0" applyFont="0" applyFill="0" applyBorder="0" applyAlignment="0" applyProtection="0">
      <alignment vertical="center"/>
    </xf>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36"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31" borderId="0" applyNumberFormat="0" applyBorder="0" applyAlignment="0" applyProtection="0">
      <alignment vertical="center"/>
    </xf>
    <xf numFmtId="0" fontId="39" fillId="31" borderId="0" applyNumberFormat="0" applyBorder="0" applyAlignment="0" applyProtection="0">
      <alignment vertical="center"/>
    </xf>
    <xf numFmtId="0" fontId="39" fillId="13" borderId="0" applyProtection="0">
      <alignment vertical="center"/>
    </xf>
    <xf numFmtId="0" fontId="39" fillId="11"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7" borderId="0" applyNumberFormat="0" applyBorder="0" applyAlignment="0" applyProtection="0">
      <alignment vertical="center"/>
    </xf>
    <xf numFmtId="0" fontId="39" fillId="7" borderId="0" applyNumberFormat="0" applyBorder="0" applyAlignment="0" applyProtection="0">
      <alignment vertical="center"/>
    </xf>
    <xf numFmtId="0" fontId="39" fillId="7" borderId="0" applyNumberFormat="0" applyBorder="0" applyAlignment="0" applyProtection="0">
      <alignment vertical="center"/>
    </xf>
    <xf numFmtId="0" fontId="39" fillId="7" borderId="0" applyNumberFormat="0" applyBorder="0" applyAlignment="0" applyProtection="0">
      <alignment vertical="center"/>
    </xf>
    <xf numFmtId="0" fontId="39" fillId="7" borderId="0" applyNumberFormat="0" applyBorder="0" applyAlignment="0" applyProtection="0">
      <alignment vertical="center"/>
    </xf>
    <xf numFmtId="0" fontId="39" fillId="7" borderId="0" applyNumberFormat="0" applyBorder="0" applyAlignment="0" applyProtection="0">
      <alignment vertical="center"/>
    </xf>
    <xf numFmtId="186" fontId="42" fillId="0" borderId="18" applyFill="0" applyProtection="0">
      <alignment horizontal="right"/>
    </xf>
    <xf numFmtId="0" fontId="42" fillId="0" borderId="5" applyNumberFormat="0" applyFill="0" applyProtection="0">
      <alignment horizontal="left"/>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3" fillId="33" borderId="0" applyNumberFormat="0" applyBorder="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44" fillId="20" borderId="25" applyNumberFormat="0" applyAlignment="0" applyProtection="0">
      <alignment vertical="center"/>
    </xf>
    <xf numFmtId="0" fontId="33" fillId="8" borderId="24" applyNumberFormat="0" applyAlignment="0" applyProtection="0">
      <alignment vertical="center"/>
    </xf>
    <xf numFmtId="0" fontId="33" fillId="8" borderId="24" applyNumberFormat="0" applyAlignment="0" applyProtection="0">
      <alignment vertical="center"/>
    </xf>
    <xf numFmtId="0" fontId="33" fillId="8" borderId="24" applyNumberFormat="0" applyAlignment="0" applyProtection="0">
      <alignment vertical="center"/>
    </xf>
    <xf numFmtId="0" fontId="33" fillId="8" borderId="24" applyNumberFormat="0" applyAlignment="0" applyProtection="0">
      <alignment vertical="center"/>
    </xf>
    <xf numFmtId="0" fontId="33" fillId="8" borderId="24" applyNumberFormat="0" applyAlignment="0" applyProtection="0">
      <alignment vertical="center"/>
    </xf>
    <xf numFmtId="1" fontId="42" fillId="0" borderId="18" applyFill="0" applyProtection="0">
      <alignment horizontal="center"/>
    </xf>
    <xf numFmtId="0" fontId="49" fillId="0" borderId="0"/>
    <xf numFmtId="43" fontId="67" fillId="0" borderId="0" applyFont="0" applyFill="0" applyBorder="0" applyAlignment="0" applyProtection="0"/>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67" fillId="18" borderId="28" applyNumberFormat="0" applyFont="0" applyAlignment="0" applyProtection="0">
      <alignment vertical="center"/>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20" fontId="39" fillId="9" borderId="0">
      <protection locked="0"/>
    </xf>
    <xf numFmtId="20" fontId="23" fillId="16" borderId="0">
      <protection locked="0"/>
    </xf>
    <xf numFmtId="20" fontId="23" fillId="36" borderId="0">
      <protection locked="0"/>
    </xf>
    <xf numFmtId="20" fontId="67" fillId="18" borderId="28">
      <protection locked="0"/>
    </xf>
    <xf numFmtId="20" fontId="67" fillId="18" borderId="28">
      <protection locked="0"/>
    </xf>
    <xf numFmtId="0" fontId="62" fillId="0" borderId="18" applyProtection="0">
      <alignment horizontal="center" vertical="center"/>
    </xf>
    <xf numFmtId="0" fontId="27" fillId="0" borderId="0" applyProtection="0">
      <alignment vertical="center"/>
    </xf>
    <xf numFmtId="0" fontId="25" fillId="6" borderId="0" applyNumberFormat="0" applyBorder="0" applyAlignment="0" applyProtection="0">
      <alignment vertical="center"/>
    </xf>
    <xf numFmtId="0" fontId="8" fillId="20" borderId="0" applyProtection="0">
      <alignment vertical="center"/>
    </xf>
    <xf numFmtId="41" fontId="67" fillId="0" borderId="0" applyProtection="0">
      <alignment vertical="center"/>
    </xf>
    <xf numFmtId="200" fontId="67" fillId="0" borderId="0">
      <alignment vertical="center"/>
    </xf>
    <xf numFmtId="15" fontId="67" fillId="0" borderId="0" applyProtection="0">
      <alignment vertical="center"/>
    </xf>
    <xf numFmtId="0" fontId="34" fillId="0" borderId="0" applyProtection="0">
      <alignment vertical="center"/>
    </xf>
    <xf numFmtId="0" fontId="21" fillId="23" borderId="0" applyProtection="0">
      <alignment vertical="center"/>
    </xf>
    <xf numFmtId="0" fontId="34" fillId="0" borderId="0" applyProtection="0">
      <alignment vertical="center"/>
    </xf>
    <xf numFmtId="0" fontId="21" fillId="17" borderId="0" applyProtection="0">
      <alignment vertical="center"/>
    </xf>
    <xf numFmtId="0" fontId="85" fillId="0" borderId="0" applyNumberFormat="0" applyFill="0" applyBorder="0" applyAlignment="0" applyProtection="0">
      <alignment vertical="center"/>
    </xf>
    <xf numFmtId="0" fontId="48" fillId="35" borderId="4">
      <alignment vertical="center"/>
      <protection locked="0"/>
    </xf>
    <xf numFmtId="0" fontId="38" fillId="16" borderId="0" applyProtection="0">
      <alignment vertical="center"/>
    </xf>
    <xf numFmtId="0" fontId="27" fillId="0" borderId="0">
      <alignment vertical="center"/>
      <protection locked="0"/>
    </xf>
    <xf numFmtId="0" fontId="34" fillId="0" borderId="0" applyProtection="0">
      <alignment vertical="center"/>
    </xf>
    <xf numFmtId="0" fontId="38" fillId="16" borderId="0" applyNumberFormat="0" applyBorder="0" applyAlignment="0" applyProtection="0">
      <alignment vertical="center"/>
    </xf>
    <xf numFmtId="0" fontId="21" fillId="8" borderId="0" applyProtection="0">
      <alignment vertical="center"/>
    </xf>
    <xf numFmtId="0" fontId="27" fillId="0" borderId="0" applyProtection="0">
      <alignment vertical="center"/>
    </xf>
    <xf numFmtId="0" fontId="39" fillId="21" borderId="0" applyProtection="0">
      <alignment vertical="center"/>
    </xf>
    <xf numFmtId="15" fontId="67" fillId="0" borderId="0" applyFont="0" applyFill="0" applyBorder="0" applyAlignment="0" applyProtection="0">
      <alignment vertical="center"/>
    </xf>
    <xf numFmtId="0" fontId="27" fillId="0" borderId="0" applyProtection="0">
      <alignment vertical="center"/>
    </xf>
    <xf numFmtId="0" fontId="21" fillId="17" borderId="0" applyProtection="0">
      <alignment vertical="center"/>
    </xf>
    <xf numFmtId="0" fontId="32" fillId="0" borderId="0">
      <alignment vertical="center"/>
    </xf>
    <xf numFmtId="0" fontId="42" fillId="0" borderId="0" applyProtection="0">
      <alignment vertical="center"/>
    </xf>
    <xf numFmtId="0" fontId="32" fillId="0" borderId="0" applyProtection="0">
      <alignment vertical="center"/>
    </xf>
    <xf numFmtId="0" fontId="67" fillId="0" borderId="0" applyProtection="0">
      <alignment vertical="center"/>
    </xf>
    <xf numFmtId="0" fontId="27" fillId="0" borderId="0" applyProtection="0">
      <alignment vertical="center"/>
    </xf>
    <xf numFmtId="0" fontId="32" fillId="0" borderId="0" applyProtection="0">
      <alignment vertical="center"/>
    </xf>
    <xf numFmtId="49" fontId="67" fillId="0" borderId="0" applyProtection="0">
      <alignment vertical="center"/>
    </xf>
    <xf numFmtId="0" fontId="34" fillId="0" borderId="0" applyProtection="0">
      <alignment vertical="center"/>
    </xf>
    <xf numFmtId="15" fontId="67" fillId="0" borderId="0" applyProtection="0">
      <alignment vertical="center"/>
    </xf>
    <xf numFmtId="0" fontId="27" fillId="0" borderId="0" applyProtection="0">
      <alignment vertical="center"/>
    </xf>
    <xf numFmtId="0" fontId="39" fillId="21" borderId="0" applyProtection="0">
      <alignment vertical="center"/>
    </xf>
    <xf numFmtId="0" fontId="27" fillId="0" borderId="0">
      <alignment vertical="center"/>
    </xf>
    <xf numFmtId="0" fontId="34" fillId="0" borderId="0" applyProtection="0">
      <alignment vertical="center"/>
    </xf>
    <xf numFmtId="15" fontId="67" fillId="0" borderId="0" applyFont="0" applyFill="0" applyBorder="0" applyAlignment="0" applyProtection="0">
      <alignment vertical="center"/>
    </xf>
    <xf numFmtId="0" fontId="27" fillId="0" borderId="0" applyProtection="0">
      <alignment vertical="center"/>
    </xf>
    <xf numFmtId="0" fontId="21" fillId="17" borderId="0" applyProtection="0">
      <alignment vertical="center"/>
    </xf>
    <xf numFmtId="0" fontId="34" fillId="0" borderId="0" applyProtection="0">
      <alignment vertical="center"/>
    </xf>
    <xf numFmtId="0" fontId="23" fillId="6" borderId="0" applyProtection="0">
      <alignment vertical="center"/>
    </xf>
    <xf numFmtId="0" fontId="27" fillId="0" borderId="0" applyProtection="0">
      <alignment vertical="center"/>
    </xf>
    <xf numFmtId="0" fontId="42" fillId="0" borderId="0" applyProtection="0">
      <alignment vertical="center"/>
    </xf>
    <xf numFmtId="0" fontId="21" fillId="23" borderId="0" applyProtection="0">
      <alignment vertical="center"/>
    </xf>
    <xf numFmtId="0" fontId="34" fillId="0" borderId="0" applyProtection="0">
      <alignment vertical="center"/>
    </xf>
    <xf numFmtId="0" fontId="32" fillId="0" borderId="0" applyProtection="0">
      <alignment vertical="center"/>
    </xf>
    <xf numFmtId="0" fontId="23" fillId="26" borderId="0" applyProtection="0">
      <alignment vertical="center"/>
    </xf>
    <xf numFmtId="0" fontId="27" fillId="0" borderId="0" applyProtection="0">
      <alignment vertical="center"/>
    </xf>
    <xf numFmtId="0" fontId="27" fillId="0" borderId="0" applyProtection="0">
      <alignment vertical="center"/>
    </xf>
    <xf numFmtId="0" fontId="67" fillId="0" borderId="0">
      <alignment vertical="center"/>
    </xf>
    <xf numFmtId="0" fontId="34" fillId="0" borderId="0" applyProtection="0">
      <alignment vertical="center"/>
    </xf>
    <xf numFmtId="0" fontId="34" fillId="0" borderId="0">
      <alignment vertical="center"/>
      <protection locked="0"/>
    </xf>
    <xf numFmtId="0" fontId="57" fillId="0" borderId="26" applyProtection="0">
      <alignment vertical="center"/>
    </xf>
    <xf numFmtId="0" fontId="32" fillId="0" borderId="0" applyProtection="0">
      <alignment vertical="center"/>
    </xf>
    <xf numFmtId="0" fontId="21" fillId="9" borderId="0" applyProtection="0">
      <alignment vertical="center"/>
    </xf>
    <xf numFmtId="0" fontId="27" fillId="0" borderId="0" applyProtection="0">
      <alignment vertical="center"/>
    </xf>
    <xf numFmtId="0" fontId="34" fillId="0" borderId="0" applyProtection="0">
      <alignment vertical="center"/>
    </xf>
    <xf numFmtId="0" fontId="31" fillId="6" borderId="0" applyProtection="0">
      <alignment vertical="center"/>
    </xf>
    <xf numFmtId="0" fontId="34" fillId="0" borderId="0" applyProtection="0">
      <alignment vertical="center"/>
    </xf>
    <xf numFmtId="0" fontId="67" fillId="0" borderId="0">
      <alignment vertical="center"/>
    </xf>
    <xf numFmtId="0" fontId="27" fillId="0" borderId="0" applyProtection="0">
      <alignment vertical="center"/>
    </xf>
    <xf numFmtId="0" fontId="34" fillId="0" borderId="0" applyProtection="0">
      <alignment vertical="center"/>
    </xf>
    <xf numFmtId="0" fontId="32" fillId="0" borderId="0" applyProtection="0">
      <alignment vertical="center"/>
    </xf>
    <xf numFmtId="0" fontId="21" fillId="9" borderId="0" applyProtection="0">
      <alignment vertical="center"/>
    </xf>
    <xf numFmtId="0" fontId="27" fillId="0" borderId="0" applyProtection="0">
      <alignment vertical="center"/>
    </xf>
    <xf numFmtId="0" fontId="27" fillId="0" borderId="0" applyProtection="0">
      <alignment vertical="center"/>
    </xf>
    <xf numFmtId="182" fontId="28" fillId="0" borderId="0" applyProtection="0">
      <alignment vertical="center"/>
    </xf>
    <xf numFmtId="0" fontId="23" fillId="6" borderId="0" applyProtection="0">
      <alignment vertical="center"/>
    </xf>
    <xf numFmtId="0" fontId="34" fillId="0" borderId="0" applyProtection="0">
      <alignment vertical="center"/>
    </xf>
    <xf numFmtId="0" fontId="27" fillId="0" borderId="0" applyProtection="0">
      <alignment vertical="center"/>
    </xf>
    <xf numFmtId="0" fontId="62" fillId="0" borderId="18" applyProtection="0">
      <alignment horizontal="center" vertical="center"/>
    </xf>
    <xf numFmtId="0" fontId="34" fillId="0" borderId="0" applyProtection="0">
      <alignment vertical="center"/>
    </xf>
    <xf numFmtId="0" fontId="67" fillId="0" borderId="0">
      <alignment vertical="center"/>
    </xf>
    <xf numFmtId="15" fontId="67" fillId="0" borderId="0" applyProtection="0">
      <alignment vertical="center"/>
    </xf>
    <xf numFmtId="0" fontId="67" fillId="0" borderId="0" applyProtection="0">
      <alignment vertical="center"/>
    </xf>
    <xf numFmtId="192" fontId="28" fillId="0" borderId="0" applyProtection="0">
      <alignment vertical="center"/>
    </xf>
    <xf numFmtId="0" fontId="27" fillId="0" borderId="0" applyProtection="0">
      <alignment vertical="center"/>
    </xf>
    <xf numFmtId="0" fontId="57" fillId="0" borderId="26" applyProtection="0">
      <alignment vertical="center"/>
    </xf>
    <xf numFmtId="0" fontId="32" fillId="0" borderId="0" applyProtection="0">
      <alignment vertical="center"/>
    </xf>
    <xf numFmtId="0" fontId="34" fillId="0" borderId="0" applyProtection="0">
      <alignment vertical="center"/>
    </xf>
    <xf numFmtId="0" fontId="34" fillId="0" borderId="0" applyProtection="0">
      <alignment vertical="center"/>
    </xf>
    <xf numFmtId="0" fontId="67" fillId="0" borderId="0">
      <alignment vertical="center"/>
    </xf>
    <xf numFmtId="0" fontId="8" fillId="19" borderId="0" applyProtection="0">
      <alignment vertical="center"/>
    </xf>
    <xf numFmtId="0" fontId="27" fillId="0" borderId="0" applyProtection="0">
      <alignment vertical="center"/>
    </xf>
    <xf numFmtId="0" fontId="67" fillId="0" borderId="0">
      <alignment vertical="center"/>
    </xf>
    <xf numFmtId="0" fontId="44" fillId="20" borderId="25" applyProtection="0">
      <alignment vertical="center"/>
    </xf>
    <xf numFmtId="0" fontId="32" fillId="0" borderId="0" applyProtection="0">
      <alignment vertical="center"/>
    </xf>
    <xf numFmtId="15" fontId="67" fillId="0" borderId="0" applyProtection="0">
      <alignment vertical="center"/>
    </xf>
    <xf numFmtId="0" fontId="34" fillId="0" borderId="0" applyProtection="0">
      <alignment vertical="center"/>
    </xf>
    <xf numFmtId="0" fontId="67" fillId="0" borderId="0">
      <alignment vertical="center"/>
    </xf>
    <xf numFmtId="0" fontId="65" fillId="20" borderId="24" applyProtection="0">
      <alignment vertical="center"/>
    </xf>
    <xf numFmtId="0" fontId="27" fillId="0" borderId="0" applyProtection="0">
      <alignment vertical="center"/>
    </xf>
    <xf numFmtId="0" fontId="20" fillId="16" borderId="0" applyProtection="0">
      <alignment vertical="center"/>
    </xf>
    <xf numFmtId="0" fontId="34" fillId="0" borderId="0" applyProtection="0">
      <alignment vertical="center"/>
    </xf>
    <xf numFmtId="192" fontId="28" fillId="0" borderId="0" applyProtection="0">
      <alignment vertical="center"/>
    </xf>
    <xf numFmtId="0" fontId="34" fillId="0" borderId="0" applyProtection="0">
      <alignment vertical="center"/>
    </xf>
    <xf numFmtId="0" fontId="27" fillId="0" borderId="0" applyProtection="0">
      <alignment vertical="center"/>
    </xf>
    <xf numFmtId="0" fontId="25" fillId="6" borderId="0" applyNumberFormat="0" applyBorder="0" applyAlignment="0" applyProtection="0">
      <alignment vertical="center"/>
    </xf>
    <xf numFmtId="0" fontId="67" fillId="0" borderId="0">
      <alignment vertical="center"/>
    </xf>
    <xf numFmtId="0" fontId="48" fillId="35" borderId="4">
      <alignment vertical="center"/>
      <protection locked="0"/>
    </xf>
    <xf numFmtId="0" fontId="34" fillId="0" borderId="0" applyProtection="0">
      <alignment vertical="center"/>
    </xf>
    <xf numFmtId="0" fontId="27" fillId="0" borderId="0" applyProtection="0">
      <alignment vertical="center"/>
    </xf>
    <xf numFmtId="0" fontId="42" fillId="0" borderId="0" applyProtection="0">
      <alignment vertical="center"/>
    </xf>
    <xf numFmtId="0" fontId="27" fillId="0" borderId="0" applyProtection="0">
      <alignment vertical="center"/>
    </xf>
    <xf numFmtId="0" fontId="32" fillId="0" borderId="0" applyProtection="0">
      <alignment vertical="center"/>
    </xf>
    <xf numFmtId="41" fontId="67" fillId="0" borderId="0" applyFont="0" applyFill="0" applyBorder="0" applyAlignment="0" applyProtection="0">
      <alignment vertical="center"/>
    </xf>
    <xf numFmtId="0" fontId="21" fillId="20" borderId="0" applyProtection="0">
      <alignment vertical="center"/>
    </xf>
    <xf numFmtId="0" fontId="27" fillId="0" borderId="0" applyProtection="0">
      <alignment vertical="center"/>
    </xf>
    <xf numFmtId="0" fontId="34" fillId="0" borderId="0" applyProtection="0">
      <alignment vertical="center"/>
    </xf>
    <xf numFmtId="0" fontId="31" fillId="6" borderId="0" applyProtection="0">
      <alignment vertical="center"/>
    </xf>
    <xf numFmtId="0" fontId="34" fillId="0" borderId="0" applyProtection="0">
      <alignment vertical="center"/>
    </xf>
    <xf numFmtId="0" fontId="34" fillId="0" borderId="0" applyProtection="0">
      <alignment vertical="center"/>
    </xf>
    <xf numFmtId="0" fontId="27" fillId="0" borderId="0" applyProtection="0">
      <alignment vertical="center"/>
    </xf>
    <xf numFmtId="0" fontId="27" fillId="0" borderId="0" applyProtection="0">
      <alignment vertical="center"/>
    </xf>
    <xf numFmtId="0" fontId="42"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48" fillId="35" borderId="4">
      <alignment vertical="center"/>
      <protection locked="0"/>
    </xf>
    <xf numFmtId="0" fontId="27" fillId="0" borderId="0" applyProtection="0">
      <alignment vertical="center"/>
    </xf>
    <xf numFmtId="0" fontId="27" fillId="0" borderId="0" applyProtection="0">
      <alignment vertical="center"/>
    </xf>
    <xf numFmtId="0" fontId="27" fillId="0" borderId="0" applyProtection="0">
      <alignment vertical="center"/>
    </xf>
    <xf numFmtId="0" fontId="42"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3" fillId="26" borderId="0" applyProtection="0">
      <alignment vertical="center"/>
    </xf>
    <xf numFmtId="0" fontId="27" fillId="0" borderId="0" applyProtection="0">
      <alignment vertical="center"/>
    </xf>
    <xf numFmtId="0" fontId="27" fillId="0" borderId="0" applyProtection="0">
      <alignment vertical="center"/>
    </xf>
    <xf numFmtId="0" fontId="67" fillId="0" borderId="0" applyProtection="0">
      <alignment vertical="center"/>
    </xf>
    <xf numFmtId="0" fontId="27" fillId="0" borderId="0" applyProtection="0">
      <alignment vertical="center"/>
    </xf>
    <xf numFmtId="0" fontId="48" fillId="35" borderId="4">
      <alignment vertical="center"/>
      <protection locked="0"/>
    </xf>
    <xf numFmtId="0" fontId="38" fillId="16" borderId="0" applyProtection="0">
      <alignment vertical="center"/>
    </xf>
    <xf numFmtId="0" fontId="27" fillId="0" borderId="0">
      <alignment vertical="center"/>
      <protection locked="0"/>
    </xf>
    <xf numFmtId="0" fontId="27" fillId="0" borderId="0" applyProtection="0">
      <alignment vertical="center"/>
    </xf>
    <xf numFmtId="0" fontId="67" fillId="0" borderId="0">
      <alignment vertical="center"/>
    </xf>
    <xf numFmtId="0" fontId="21" fillId="9" borderId="0" applyProtection="0">
      <alignment vertical="center"/>
    </xf>
    <xf numFmtId="0" fontId="27" fillId="0" borderId="0" applyProtection="0">
      <alignment vertical="center"/>
    </xf>
    <xf numFmtId="0" fontId="67" fillId="0" borderId="0">
      <alignment vertical="center"/>
    </xf>
    <xf numFmtId="0" fontId="21" fillId="25" borderId="0" applyProtection="0">
      <alignment vertical="center"/>
    </xf>
    <xf numFmtId="0" fontId="27" fillId="0" borderId="0" applyProtection="0">
      <alignment vertical="center"/>
    </xf>
    <xf numFmtId="0" fontId="67" fillId="0" borderId="0">
      <alignment vertical="center"/>
    </xf>
    <xf numFmtId="0" fontId="8" fillId="19" borderId="0" applyProtection="0">
      <alignment vertical="center"/>
    </xf>
    <xf numFmtId="0" fontId="27" fillId="0" borderId="0" applyProtection="0">
      <alignment vertical="center"/>
    </xf>
    <xf numFmtId="0" fontId="23" fillId="26" borderId="0" applyProtection="0">
      <alignment vertical="center"/>
    </xf>
    <xf numFmtId="0" fontId="27" fillId="0" borderId="0" applyProtection="0">
      <alignment vertical="center"/>
    </xf>
    <xf numFmtId="0" fontId="27" fillId="0" borderId="0" applyProtection="0">
      <alignment vertical="center"/>
    </xf>
    <xf numFmtId="0" fontId="32" fillId="0" borderId="0" applyProtection="0">
      <alignment vertical="center"/>
    </xf>
    <xf numFmtId="0" fontId="23" fillId="24" borderId="0" applyProtection="0">
      <alignment vertical="center"/>
    </xf>
    <xf numFmtId="0" fontId="8" fillId="18" borderId="0" applyNumberFormat="0" applyBorder="0" applyAlignment="0" applyProtection="0">
      <alignment vertical="center"/>
    </xf>
    <xf numFmtId="0" fontId="32" fillId="0" borderId="0" applyProtection="0">
      <alignment vertical="center"/>
    </xf>
    <xf numFmtId="0" fontId="23" fillId="24" borderId="0" applyProtection="0">
      <alignment vertical="center"/>
    </xf>
    <xf numFmtId="0" fontId="32" fillId="0" borderId="0" applyProtection="0">
      <alignment vertical="center"/>
    </xf>
    <xf numFmtId="0" fontId="62" fillId="0" borderId="18" applyProtection="0">
      <alignment horizontal="center" vertical="center"/>
    </xf>
    <xf numFmtId="0" fontId="61" fillId="0" borderId="5" applyProtection="0">
      <alignment horizontal="center" vertical="center"/>
    </xf>
    <xf numFmtId="0" fontId="32" fillId="0" borderId="0" applyProtection="0">
      <alignment vertical="center"/>
    </xf>
    <xf numFmtId="0" fontId="8" fillId="18" borderId="0" applyNumberFormat="0" applyBorder="0" applyAlignment="0" applyProtection="0">
      <alignment vertical="center"/>
    </xf>
    <xf numFmtId="0" fontId="32" fillId="0" borderId="0" applyProtection="0">
      <alignment vertical="center"/>
    </xf>
    <xf numFmtId="0" fontId="48" fillId="35" borderId="4">
      <alignment vertical="center"/>
      <protection locked="0"/>
    </xf>
    <xf numFmtId="0" fontId="32" fillId="0" borderId="0" applyProtection="0">
      <alignment vertical="center"/>
    </xf>
    <xf numFmtId="0" fontId="27" fillId="0" borderId="0" applyProtection="0">
      <alignment vertical="center"/>
    </xf>
    <xf numFmtId="0" fontId="27" fillId="0" borderId="0" applyProtection="0">
      <alignment vertical="center"/>
    </xf>
    <xf numFmtId="0" fontId="34" fillId="0" borderId="0" applyProtection="0">
      <alignment vertical="center"/>
    </xf>
    <xf numFmtId="0" fontId="27" fillId="0" borderId="0" applyProtection="0">
      <alignment vertical="center"/>
    </xf>
    <xf numFmtId="0" fontId="8" fillId="18" borderId="0" applyProtection="0">
      <alignment vertical="center"/>
    </xf>
    <xf numFmtId="0" fontId="27" fillId="0" borderId="0" applyProtection="0">
      <alignment vertical="center"/>
    </xf>
    <xf numFmtId="0" fontId="32" fillId="0" borderId="0" applyProtection="0">
      <alignment vertical="center"/>
    </xf>
    <xf numFmtId="0" fontId="27" fillId="0" borderId="0" applyProtection="0">
      <alignment vertical="center"/>
    </xf>
    <xf numFmtId="0" fontId="27" fillId="0" borderId="0" applyProtection="0">
      <alignment vertical="center"/>
    </xf>
    <xf numFmtId="0" fontId="23" fillId="14" borderId="0" applyProtection="0">
      <alignment vertical="center"/>
    </xf>
    <xf numFmtId="0" fontId="34" fillId="0" borderId="0" applyProtection="0">
      <alignment vertical="center"/>
    </xf>
    <xf numFmtId="0" fontId="32" fillId="0" borderId="0" applyProtection="0">
      <alignment vertical="center"/>
    </xf>
    <xf numFmtId="0" fontId="23" fillId="14" borderId="0" applyProtection="0">
      <alignment vertical="center"/>
    </xf>
    <xf numFmtId="0" fontId="34" fillId="0" borderId="0" applyProtection="0">
      <alignment vertical="center"/>
    </xf>
    <xf numFmtId="0" fontId="32" fillId="0" borderId="0" applyProtection="0">
      <alignment vertical="center"/>
    </xf>
    <xf numFmtId="0" fontId="23" fillId="14" borderId="0" applyProtection="0">
      <alignment vertical="center"/>
    </xf>
    <xf numFmtId="0" fontId="32" fillId="0" borderId="0" applyProtection="0">
      <alignment vertical="center"/>
    </xf>
    <xf numFmtId="0" fontId="23" fillId="14" borderId="0" applyProtection="0">
      <alignment vertical="center"/>
    </xf>
    <xf numFmtId="0" fontId="34" fillId="0" borderId="0" applyProtection="0">
      <alignment vertical="center"/>
    </xf>
    <xf numFmtId="0" fontId="32" fillId="0" borderId="0" applyProtection="0">
      <alignment vertical="center"/>
    </xf>
    <xf numFmtId="0" fontId="42" fillId="0" borderId="0" applyProtection="0">
      <alignment vertical="center"/>
    </xf>
    <xf numFmtId="0" fontId="23" fillId="14" borderId="0" applyProtection="0">
      <alignment vertical="center"/>
    </xf>
    <xf numFmtId="0" fontId="34" fillId="0" borderId="0" applyProtection="0">
      <alignment vertical="center"/>
    </xf>
    <xf numFmtId="0" fontId="23" fillId="14" borderId="0" applyProtection="0">
      <alignment vertical="center"/>
    </xf>
    <xf numFmtId="0" fontId="34" fillId="0" borderId="0" applyProtection="0">
      <alignment vertical="center"/>
    </xf>
    <xf numFmtId="0" fontId="27" fillId="0" borderId="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0" fontId="27" fillId="0" borderId="0">
      <alignment vertical="center"/>
      <protection locked="0"/>
    </xf>
    <xf numFmtId="49"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Font="0" applyFill="0" applyBorder="0" applyAlignment="0" applyProtection="0">
      <alignment vertical="center"/>
    </xf>
    <xf numFmtId="49" fontId="67" fillId="0" borderId="0" applyFont="0" applyFill="0" applyBorder="0" applyAlignment="0" applyProtection="0">
      <alignment vertical="center"/>
    </xf>
    <xf numFmtId="0" fontId="64" fillId="0" borderId="32" applyProtection="0">
      <alignment vertical="center"/>
    </xf>
    <xf numFmtId="49" fontId="67" fillId="0" borderId="0" applyFont="0" applyFill="0" applyBorder="0" applyAlignment="0" applyProtection="0">
      <alignment vertical="center"/>
    </xf>
    <xf numFmtId="0" fontId="8" fillId="18" borderId="0" applyNumberFormat="0" applyBorder="0" applyAlignment="0" applyProtection="0">
      <alignment vertical="center"/>
    </xf>
    <xf numFmtId="0" fontId="23" fillId="6" borderId="0" applyProtection="0">
      <alignment vertical="center"/>
    </xf>
    <xf numFmtId="0" fontId="64" fillId="0" borderId="32" applyProtection="0">
      <alignment vertical="center"/>
    </xf>
    <xf numFmtId="49" fontId="67" fillId="0" borderId="0" applyFont="0" applyFill="0" applyBorder="0" applyAlignment="0" applyProtection="0">
      <alignment vertical="center"/>
    </xf>
    <xf numFmtId="0" fontId="64" fillId="0" borderId="32" applyProtection="0">
      <alignment vertical="center"/>
    </xf>
    <xf numFmtId="49" fontId="67" fillId="0" borderId="0" applyFont="0" applyFill="0" applyBorder="0" applyAlignment="0" applyProtection="0">
      <alignment vertical="center"/>
    </xf>
    <xf numFmtId="0" fontId="23" fillId="24" borderId="0" applyProtection="0">
      <alignment vertical="center"/>
    </xf>
    <xf numFmtId="0" fontId="32" fillId="0" borderId="0" applyProtection="0">
      <alignment vertical="center"/>
    </xf>
    <xf numFmtId="0" fontId="34" fillId="0" borderId="0" applyProtection="0">
      <alignment vertical="center"/>
    </xf>
    <xf numFmtId="0" fontId="23" fillId="24" borderId="0" applyProtection="0">
      <alignment vertical="center"/>
    </xf>
    <xf numFmtId="0" fontId="32" fillId="0" borderId="0" applyProtection="0">
      <alignment vertical="center"/>
    </xf>
    <xf numFmtId="0" fontId="31" fillId="6" borderId="0" applyProtection="0">
      <alignment vertical="center"/>
    </xf>
    <xf numFmtId="185" fontId="26" fillId="22" borderId="0" applyProtection="0">
      <alignment vertical="center"/>
    </xf>
    <xf numFmtId="4" fontId="67" fillId="0" borderId="0" applyProtection="0">
      <alignment vertical="center"/>
    </xf>
    <xf numFmtId="0" fontId="23" fillId="24" borderId="0" applyProtection="0">
      <alignment vertical="center"/>
    </xf>
    <xf numFmtId="0" fontId="32" fillId="0" borderId="0" applyProtection="0">
      <alignment vertical="center"/>
    </xf>
    <xf numFmtId="0" fontId="27" fillId="0" borderId="0">
      <alignment vertical="center"/>
      <protection locked="0"/>
    </xf>
    <xf numFmtId="0" fontId="67" fillId="0" borderId="0" applyProtection="0">
      <alignment vertical="center"/>
    </xf>
    <xf numFmtId="4" fontId="67" fillId="0" borderId="0" applyProtection="0">
      <alignment vertical="center"/>
    </xf>
    <xf numFmtId="0" fontId="32" fillId="0" borderId="0" applyProtection="0">
      <alignment vertical="center"/>
    </xf>
    <xf numFmtId="0" fontId="27" fillId="0" borderId="0">
      <alignment vertical="center"/>
      <protection locked="0"/>
    </xf>
    <xf numFmtId="0" fontId="67" fillId="0" borderId="0" applyProtection="0">
      <alignment vertical="center"/>
    </xf>
    <xf numFmtId="4" fontId="67" fillId="0" borderId="0" applyProtection="0">
      <alignment vertical="center"/>
    </xf>
    <xf numFmtId="0" fontId="32" fillId="0" borderId="0" applyProtection="0">
      <alignment vertical="center"/>
    </xf>
    <xf numFmtId="0" fontId="31" fillId="6" borderId="0" applyProtection="0">
      <alignment vertical="center"/>
    </xf>
    <xf numFmtId="0" fontId="31" fillId="6" borderId="0" applyProtection="0">
      <alignment vertical="center"/>
    </xf>
    <xf numFmtId="0" fontId="32" fillId="0" borderId="0" applyProtection="0">
      <alignment vertical="center"/>
    </xf>
    <xf numFmtId="0" fontId="31" fillId="6" borderId="0" applyProtection="0">
      <alignment vertical="center"/>
    </xf>
    <xf numFmtId="0" fontId="31" fillId="6" borderId="0" applyProtection="0">
      <alignment vertical="center"/>
    </xf>
    <xf numFmtId="1" fontId="42" fillId="0" borderId="18" applyProtection="0">
      <alignment horizontal="center"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8" fillId="18" borderId="0" applyProtection="0">
      <alignment vertical="center"/>
    </xf>
    <xf numFmtId="0" fontId="34" fillId="0" borderId="0" applyProtection="0">
      <alignment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67" fillId="0" borderId="0" applyProtection="0">
      <alignment vertical="center"/>
    </xf>
    <xf numFmtId="0" fontId="32" fillId="0" borderId="0" applyProtection="0">
      <alignment vertical="center"/>
    </xf>
    <xf numFmtId="0" fontId="32" fillId="0" borderId="0">
      <alignment vertical="center"/>
    </xf>
    <xf numFmtId="0" fontId="42" fillId="0" borderId="0" applyProtection="0">
      <alignment vertical="center"/>
    </xf>
    <xf numFmtId="49" fontId="67" fillId="0" borderId="0" applyProtection="0">
      <alignment vertical="center"/>
    </xf>
    <xf numFmtId="0" fontId="34" fillId="0" borderId="0" applyProtection="0">
      <alignment vertical="center"/>
    </xf>
    <xf numFmtId="0" fontId="38" fillId="16" borderId="0" applyProtection="0">
      <alignment vertical="center"/>
    </xf>
    <xf numFmtId="0" fontId="21" fillId="34" borderId="0" applyProtection="0">
      <alignment vertical="center"/>
    </xf>
    <xf numFmtId="49" fontId="67" fillId="0" borderId="0" applyFont="0" applyFill="0" applyBorder="0" applyAlignment="0" applyProtection="0">
      <alignment vertical="center"/>
    </xf>
    <xf numFmtId="0" fontId="67" fillId="0" borderId="0">
      <alignment vertical="center"/>
    </xf>
    <xf numFmtId="0"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49" fontId="67" fillId="0" borderId="0" applyProtection="0">
      <alignment vertical="center"/>
    </xf>
    <xf numFmtId="0" fontId="34" fillId="0" borderId="0" applyProtection="0">
      <alignment vertical="center"/>
    </xf>
    <xf numFmtId="49" fontId="67" fillId="0" borderId="0" applyProtection="0">
      <alignment vertical="center"/>
    </xf>
    <xf numFmtId="49" fontId="67" fillId="0" borderId="0" applyProtection="0">
      <alignment vertical="center"/>
    </xf>
    <xf numFmtId="0" fontId="27" fillId="0" borderId="0" applyProtection="0">
      <alignment vertical="center"/>
    </xf>
    <xf numFmtId="49" fontId="67" fillId="0" borderId="0" applyFont="0" applyFill="0" applyBorder="0" applyAlignment="0" applyProtection="0">
      <alignment vertical="center"/>
    </xf>
    <xf numFmtId="0" fontId="27" fillId="0" borderId="0" applyProtection="0">
      <alignment vertical="center"/>
    </xf>
    <xf numFmtId="49" fontId="67" fillId="0" borderId="0" applyFont="0" applyFill="0" applyBorder="0" applyAlignment="0" applyProtection="0">
      <alignment vertical="center"/>
    </xf>
    <xf numFmtId="0" fontId="27" fillId="0" borderId="0" applyProtection="0">
      <alignment vertical="center"/>
    </xf>
    <xf numFmtId="0" fontId="23" fillId="19" borderId="0" applyProtection="0">
      <alignment vertical="center"/>
    </xf>
    <xf numFmtId="49" fontId="67" fillId="0" borderId="0" applyFont="0" applyFill="0" applyBorder="0" applyAlignment="0" applyProtection="0">
      <alignment vertical="center"/>
    </xf>
    <xf numFmtId="0" fontId="39" fillId="10" borderId="0" applyProtection="0">
      <alignment vertical="center"/>
    </xf>
    <xf numFmtId="0" fontId="8" fillId="19" borderId="0" applyProtection="0">
      <alignment vertical="center"/>
    </xf>
    <xf numFmtId="0" fontId="23" fillId="19" borderId="0" applyProtection="0">
      <alignment vertical="center"/>
    </xf>
    <xf numFmtId="49" fontId="67" fillId="0" borderId="0" applyFont="0" applyFill="0" applyBorder="0" applyAlignment="0" applyProtection="0">
      <alignment vertical="center"/>
    </xf>
    <xf numFmtId="0" fontId="8" fillId="19" borderId="0" applyProtection="0">
      <alignment vertical="center"/>
    </xf>
    <xf numFmtId="0" fontId="23" fillId="19" borderId="0" applyProtection="0">
      <alignment vertical="center"/>
    </xf>
    <xf numFmtId="0" fontId="34" fillId="0" borderId="0">
      <alignment vertical="center"/>
      <protection locked="0"/>
    </xf>
    <xf numFmtId="49" fontId="67" fillId="0" borderId="0" applyFont="0" applyFill="0" applyBorder="0" applyAlignment="0" applyProtection="0">
      <alignment vertical="center"/>
    </xf>
    <xf numFmtId="0" fontId="34" fillId="0" borderId="0" applyProtection="0">
      <alignment vertical="center"/>
    </xf>
    <xf numFmtId="0" fontId="23" fillId="26" borderId="0" applyProtection="0">
      <alignment vertical="center"/>
    </xf>
    <xf numFmtId="0" fontId="27" fillId="0" borderId="0" applyProtection="0">
      <alignment vertical="center"/>
    </xf>
    <xf numFmtId="0" fontId="34" fillId="0" borderId="0" applyProtection="0">
      <alignment vertical="center"/>
    </xf>
    <xf numFmtId="0" fontId="34" fillId="0" borderId="0" applyProtection="0">
      <alignment vertical="center"/>
    </xf>
    <xf numFmtId="0" fontId="23" fillId="16" borderId="0" applyProtection="0">
      <alignment vertical="center"/>
    </xf>
    <xf numFmtId="0" fontId="44" fillId="20" borderId="25" applyProtection="0">
      <alignment vertical="center"/>
    </xf>
    <xf numFmtId="0" fontId="34" fillId="0" borderId="0" applyProtection="0">
      <alignment vertical="center"/>
    </xf>
    <xf numFmtId="0" fontId="48" fillId="35" borderId="4">
      <alignment vertical="center"/>
      <protection locked="0"/>
    </xf>
    <xf numFmtId="0" fontId="34" fillId="0" borderId="0" applyProtection="0">
      <alignment vertical="center"/>
    </xf>
    <xf numFmtId="186" fontId="42" fillId="0" borderId="18" applyProtection="0">
      <alignment horizontal="right" vertical="center"/>
    </xf>
    <xf numFmtId="0" fontId="48" fillId="35" borderId="4">
      <alignment vertical="center"/>
      <protection locked="0"/>
    </xf>
    <xf numFmtId="0" fontId="34" fillId="0" borderId="0" applyProtection="0">
      <alignment vertical="center"/>
    </xf>
    <xf numFmtId="192" fontId="28"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5" fillId="6" borderId="0" applyNumberFormat="0" applyBorder="0" applyAlignment="0" applyProtection="0">
      <alignment vertical="center"/>
    </xf>
    <xf numFmtId="0" fontId="27" fillId="0" borderId="0" applyProtection="0">
      <alignment vertical="center"/>
    </xf>
    <xf numFmtId="0" fontId="23" fillId="26" borderId="0" applyProtection="0">
      <alignment vertical="center"/>
    </xf>
    <xf numFmtId="0" fontId="27" fillId="0" borderId="0" applyProtection="0">
      <alignment vertical="center"/>
    </xf>
    <xf numFmtId="0" fontId="34" fillId="0" borderId="0">
      <alignment vertical="center"/>
    </xf>
    <xf numFmtId="0" fontId="67" fillId="30" borderId="0" applyNumberFormat="0" applyFont="0" applyBorder="0" applyAlignment="0" applyProtection="0">
      <alignment vertical="center"/>
    </xf>
    <xf numFmtId="0" fontId="42" fillId="0" borderId="0" applyProtection="0">
      <alignment vertical="center"/>
    </xf>
    <xf numFmtId="0" fontId="31" fillId="6" borderId="0" applyProtection="0">
      <alignment vertical="center"/>
    </xf>
    <xf numFmtId="0" fontId="27" fillId="0" borderId="0" applyProtection="0">
      <alignment vertical="center"/>
    </xf>
    <xf numFmtId="0" fontId="42" fillId="0" borderId="0" applyProtection="0">
      <alignment vertical="center"/>
    </xf>
    <xf numFmtId="0" fontId="42" fillId="0" borderId="0" applyProtection="0">
      <alignment vertical="center"/>
    </xf>
    <xf numFmtId="0" fontId="31" fillId="6" borderId="0" applyProtection="0">
      <alignment vertical="center"/>
    </xf>
    <xf numFmtId="0" fontId="48" fillId="35" borderId="4">
      <alignment vertical="center"/>
      <protection locked="0"/>
    </xf>
    <xf numFmtId="0" fontId="23" fillId="8" borderId="0" applyProtection="0">
      <alignment vertical="center"/>
    </xf>
    <xf numFmtId="0" fontId="42" fillId="0" borderId="0" applyProtection="0">
      <alignment vertical="center"/>
    </xf>
    <xf numFmtId="0" fontId="42" fillId="0" borderId="0" applyProtection="0">
      <alignment vertical="center"/>
    </xf>
    <xf numFmtId="0" fontId="42" fillId="0" borderId="0" applyProtection="0">
      <alignment vertical="center"/>
    </xf>
    <xf numFmtId="0" fontId="31" fillId="6" borderId="0" applyProtection="0">
      <alignment vertical="center"/>
    </xf>
    <xf numFmtId="0" fontId="31" fillId="6" borderId="0" applyProtection="0">
      <alignment vertical="center"/>
    </xf>
    <xf numFmtId="0" fontId="27" fillId="0" borderId="0" applyProtection="0">
      <alignment vertical="center"/>
    </xf>
    <xf numFmtId="0" fontId="42" fillId="0" borderId="0" applyProtection="0">
      <alignment vertical="center"/>
    </xf>
    <xf numFmtId="0" fontId="48" fillId="35" borderId="4">
      <alignment vertical="center"/>
      <protection locked="0"/>
    </xf>
    <xf numFmtId="0" fontId="23" fillId="23" borderId="0" applyProtection="0">
      <alignment vertical="center"/>
    </xf>
    <xf numFmtId="0" fontId="14" fillId="28" borderId="0" applyProtection="0">
      <alignment vertical="center"/>
    </xf>
    <xf numFmtId="0" fontId="34" fillId="0" borderId="0" applyProtection="0">
      <alignment vertical="center"/>
    </xf>
    <xf numFmtId="0" fontId="13" fillId="0" borderId="22" applyProtection="0">
      <alignment vertical="center"/>
    </xf>
    <xf numFmtId="0" fontId="23" fillId="23" borderId="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27" fillId="0" borderId="0" applyProtection="0">
      <alignment vertical="center"/>
    </xf>
    <xf numFmtId="0" fontId="27" fillId="0" borderId="0" applyProtection="0">
      <alignment vertical="center"/>
    </xf>
    <xf numFmtId="0" fontId="23" fillId="23" borderId="0" applyProtection="0">
      <alignment vertical="center"/>
    </xf>
    <xf numFmtId="0" fontId="27" fillId="0" borderId="0" applyProtection="0">
      <alignment vertical="center"/>
    </xf>
    <xf numFmtId="0" fontId="34" fillId="0" borderId="0" applyProtection="0">
      <alignment vertical="center"/>
    </xf>
    <xf numFmtId="0" fontId="27" fillId="0" borderId="0" applyProtection="0">
      <alignment vertical="center"/>
    </xf>
    <xf numFmtId="0" fontId="53" fillId="0" borderId="30" applyProtection="0">
      <alignment vertical="center"/>
    </xf>
    <xf numFmtId="0" fontId="27" fillId="0" borderId="0" applyProtection="0">
      <alignment vertical="center"/>
    </xf>
    <xf numFmtId="0" fontId="14" fillId="32"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3" fillId="0" borderId="0" applyProtection="0">
      <alignment vertical="center"/>
    </xf>
    <xf numFmtId="0" fontId="67"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7" fillId="0" borderId="0" applyProtection="0">
      <alignment vertical="center"/>
    </xf>
    <xf numFmtId="0" fontId="21" fillId="34" borderId="0" applyProtection="0">
      <alignment vertical="center"/>
    </xf>
    <xf numFmtId="0" fontId="20" fillId="16" borderId="0" applyProtection="0">
      <alignment vertical="center"/>
    </xf>
    <xf numFmtId="0" fontId="27" fillId="0" borderId="0" applyProtection="0">
      <alignment vertical="center"/>
    </xf>
    <xf numFmtId="0" fontId="23" fillId="24" borderId="0" applyProtection="0">
      <alignment vertical="center"/>
    </xf>
    <xf numFmtId="0" fontId="20" fillId="16" borderId="0" applyProtection="0">
      <alignment vertical="center"/>
    </xf>
    <xf numFmtId="0" fontId="27" fillId="0" borderId="0" applyProtection="0">
      <alignment vertical="center"/>
    </xf>
    <xf numFmtId="0" fontId="34" fillId="0" borderId="0" applyProtection="0">
      <alignment vertical="center"/>
    </xf>
    <xf numFmtId="0" fontId="34" fillId="0" borderId="0" applyProtection="0">
      <alignment vertical="center"/>
    </xf>
    <xf numFmtId="0" fontId="42" fillId="0" borderId="0" applyProtection="0">
      <alignment vertical="center"/>
    </xf>
    <xf numFmtId="0" fontId="34" fillId="0" borderId="0" applyProtection="0">
      <alignment vertical="center"/>
    </xf>
    <xf numFmtId="0" fontId="42" fillId="0" borderId="0" applyProtection="0">
      <alignment vertical="center"/>
    </xf>
    <xf numFmtId="0" fontId="34" fillId="0" borderId="0" applyProtection="0">
      <alignment vertical="center"/>
    </xf>
    <xf numFmtId="0" fontId="42" fillId="0" borderId="0" applyProtection="0">
      <alignment vertical="center"/>
    </xf>
    <xf numFmtId="0" fontId="63" fillId="16" borderId="0" applyProtection="0">
      <alignment vertical="center"/>
    </xf>
    <xf numFmtId="0" fontId="42" fillId="0" borderId="0" applyProtection="0">
      <alignment vertical="center"/>
    </xf>
    <xf numFmtId="0" fontId="34" fillId="0" borderId="0" applyProtection="0">
      <alignment vertical="center"/>
    </xf>
    <xf numFmtId="0" fontId="27" fillId="0" borderId="0" applyProtection="0">
      <alignment vertical="center"/>
    </xf>
    <xf numFmtId="0" fontId="34" fillId="0" borderId="0" applyProtection="0">
      <alignment vertical="center"/>
    </xf>
    <xf numFmtId="0" fontId="34" fillId="0" borderId="0" applyProtection="0">
      <alignment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31" fillId="6" borderId="0" applyProtection="0">
      <alignment vertical="center"/>
    </xf>
    <xf numFmtId="0" fontId="32" fillId="0" borderId="0" applyProtection="0">
      <alignment vertical="center"/>
    </xf>
    <xf numFmtId="0" fontId="31" fillId="6" borderId="0" applyProtection="0">
      <alignment vertical="center"/>
    </xf>
    <xf numFmtId="0" fontId="38" fillId="16" borderId="0" applyNumberFormat="0" applyBorder="0" applyAlignment="0" applyProtection="0">
      <alignment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25" fillId="6" borderId="0" applyNumberFormat="0" applyBorder="0" applyAlignment="0" applyProtection="0">
      <alignment vertical="center"/>
    </xf>
    <xf numFmtId="0" fontId="27" fillId="0" borderId="0" applyProtection="0">
      <alignment vertical="center"/>
    </xf>
    <xf numFmtId="0" fontId="8" fillId="19" borderId="0" applyNumberFormat="0" applyBorder="0" applyAlignment="0" applyProtection="0">
      <alignment vertical="center"/>
    </xf>
    <xf numFmtId="0" fontId="23" fillId="26" borderId="0" applyProtection="0">
      <alignment vertical="center"/>
    </xf>
    <xf numFmtId="0" fontId="27" fillId="0" borderId="0" applyProtection="0">
      <alignment vertical="center"/>
    </xf>
    <xf numFmtId="0" fontId="25" fillId="6" borderId="0" applyNumberFormat="0" applyBorder="0" applyAlignment="0" applyProtection="0">
      <alignment vertical="center"/>
    </xf>
    <xf numFmtId="0" fontId="27" fillId="0" borderId="0" applyProtection="0">
      <alignment vertical="center"/>
    </xf>
    <xf numFmtId="0" fontId="23" fillId="14" borderId="0" applyProtection="0">
      <alignment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32" fillId="0" borderId="0" applyProtection="0">
      <alignment vertical="center"/>
    </xf>
    <xf numFmtId="0" fontId="38" fillId="16" borderId="0" applyNumberFormat="0" applyBorder="0" applyAlignment="0" applyProtection="0">
      <alignment vertical="center"/>
    </xf>
    <xf numFmtId="0" fontId="23" fillId="14" borderId="0" applyProtection="0">
      <alignment vertical="center"/>
    </xf>
    <xf numFmtId="0" fontId="32" fillId="0" borderId="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14" fillId="29" borderId="0" applyProtection="0">
      <alignment vertical="center"/>
    </xf>
    <xf numFmtId="0" fontId="38" fillId="16" borderId="0" applyProtection="0">
      <alignment vertical="center"/>
    </xf>
    <xf numFmtId="0" fontId="34" fillId="0" borderId="0" applyProtection="0">
      <alignment vertical="center"/>
    </xf>
    <xf numFmtId="0" fontId="23" fillId="16" borderId="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42" fillId="0" borderId="0" applyProtection="0">
      <alignment vertical="center"/>
    </xf>
    <xf numFmtId="0" fontId="42" fillId="0" borderId="0" applyProtection="0">
      <alignment vertical="center"/>
    </xf>
    <xf numFmtId="0" fontId="22" fillId="0" borderId="0">
      <alignment vertical="center"/>
    </xf>
    <xf numFmtId="0" fontId="42" fillId="0" borderId="0" applyProtection="0">
      <alignment vertical="center"/>
    </xf>
    <xf numFmtId="0" fontId="42" fillId="0" borderId="0" applyProtection="0">
      <alignment vertical="center"/>
    </xf>
    <xf numFmtId="0" fontId="42" fillId="0" borderId="0" applyProtection="0">
      <alignment vertical="center"/>
    </xf>
    <xf numFmtId="0" fontId="27" fillId="0" borderId="0">
      <alignment vertical="center"/>
    </xf>
    <xf numFmtId="0" fontId="27" fillId="0" borderId="0" applyProtection="0">
      <alignment vertical="center"/>
    </xf>
    <xf numFmtId="0" fontId="31" fillId="6" borderId="0" applyProtection="0">
      <alignment vertical="center"/>
    </xf>
    <xf numFmtId="0" fontId="31" fillId="6" borderId="0" applyProtection="0">
      <alignment vertical="center"/>
    </xf>
    <xf numFmtId="0" fontId="27" fillId="0" borderId="0" applyProtection="0">
      <alignment vertical="center"/>
    </xf>
    <xf numFmtId="0" fontId="29" fillId="18" borderId="0" applyProtection="0">
      <alignment vertical="center"/>
    </xf>
    <xf numFmtId="0" fontId="27" fillId="0" borderId="0" applyProtection="0">
      <alignment vertical="center"/>
    </xf>
    <xf numFmtId="0" fontId="27" fillId="0" borderId="0" applyProtection="0">
      <alignment vertical="center"/>
    </xf>
    <xf numFmtId="0" fontId="67" fillId="0" borderId="0" applyProtection="0">
      <alignment vertical="center"/>
    </xf>
    <xf numFmtId="0" fontId="34" fillId="0" borderId="0">
      <alignment vertical="center"/>
      <protection locked="0"/>
    </xf>
    <xf numFmtId="0" fontId="34" fillId="0" borderId="0">
      <alignment vertical="center"/>
    </xf>
    <xf numFmtId="0" fontId="38" fillId="16" borderId="0" applyProtection="0">
      <alignment vertical="center"/>
    </xf>
    <xf numFmtId="0" fontId="27" fillId="0" borderId="0">
      <alignment vertical="center"/>
      <protection locked="0"/>
    </xf>
    <xf numFmtId="0" fontId="27" fillId="0" borderId="0">
      <alignment vertical="center"/>
      <protection locked="0"/>
    </xf>
    <xf numFmtId="0" fontId="27" fillId="0" borderId="0">
      <alignment vertical="center"/>
      <protection locked="0"/>
    </xf>
    <xf numFmtId="0" fontId="27" fillId="0" borderId="0">
      <alignment vertical="center"/>
      <protection locked="0"/>
    </xf>
    <xf numFmtId="0" fontId="34" fillId="0" borderId="0" applyProtection="0">
      <alignment vertical="center"/>
    </xf>
    <xf numFmtId="0" fontId="34" fillId="0" borderId="0" applyProtection="0">
      <alignment vertical="center"/>
    </xf>
    <xf numFmtId="3" fontId="67" fillId="0" borderId="0" applyFont="0" applyFill="0" applyBorder="0" applyAlignment="0" applyProtection="0">
      <alignment vertical="center"/>
    </xf>
    <xf numFmtId="0" fontId="34" fillId="0" borderId="0" applyProtection="0">
      <alignment vertical="center"/>
    </xf>
    <xf numFmtId="0" fontId="34" fillId="0" borderId="0" applyProtection="0">
      <alignment vertical="center"/>
    </xf>
    <xf numFmtId="0" fontId="25" fillId="6" borderId="0" applyNumberFormat="0" applyBorder="0" applyAlignment="0" applyProtection="0">
      <alignment vertical="center"/>
    </xf>
    <xf numFmtId="0" fontId="34" fillId="0" borderId="0" applyProtection="0">
      <alignment vertical="center"/>
    </xf>
    <xf numFmtId="0" fontId="34" fillId="0" borderId="0" applyProtection="0">
      <alignment vertical="center"/>
    </xf>
    <xf numFmtId="3" fontId="67" fillId="0" borderId="0" applyFont="0" applyFill="0" applyBorder="0" applyAlignment="0" applyProtection="0">
      <alignment vertical="center"/>
    </xf>
    <xf numFmtId="185" fontId="30" fillId="12" borderId="0" applyProtection="0">
      <alignment vertical="center"/>
    </xf>
    <xf numFmtId="0" fontId="34" fillId="0" borderId="0" applyProtection="0">
      <alignment vertical="center"/>
    </xf>
    <xf numFmtId="3" fontId="67" fillId="0" borderId="0" applyFont="0" applyFill="0" applyBorder="0" applyAlignment="0" applyProtection="0">
      <alignment vertical="center"/>
    </xf>
    <xf numFmtId="0" fontId="34" fillId="0" borderId="0" applyProtection="0">
      <alignment vertical="center"/>
    </xf>
    <xf numFmtId="0" fontId="34" fillId="0" borderId="0" applyProtection="0">
      <alignment vertical="center"/>
    </xf>
    <xf numFmtId="0" fontId="53" fillId="0" borderId="30" applyProtection="0">
      <alignment vertical="center"/>
    </xf>
    <xf numFmtId="0" fontId="34" fillId="0" borderId="0" applyProtection="0">
      <alignment vertical="center"/>
    </xf>
    <xf numFmtId="0" fontId="34" fillId="0" borderId="0" applyProtection="0">
      <alignment vertical="center"/>
    </xf>
    <xf numFmtId="0" fontId="25" fillId="6" borderId="0" applyNumberFormat="0" applyBorder="0" applyAlignment="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42" fillId="0" borderId="0" applyProtection="0">
      <alignment vertical="center"/>
    </xf>
    <xf numFmtId="0" fontId="42" fillId="0" borderId="0" applyProtection="0">
      <alignment vertical="center"/>
    </xf>
    <xf numFmtId="0" fontId="52" fillId="0" borderId="0">
      <alignment horizontal="center" vertical="center" wrapText="1"/>
      <protection locked="0"/>
    </xf>
    <xf numFmtId="0" fontId="23" fillId="24" borderId="0" applyProtection="0">
      <alignment vertical="center"/>
    </xf>
    <xf numFmtId="0" fontId="42" fillId="0" borderId="0" applyProtection="0">
      <alignment vertical="center"/>
    </xf>
    <xf numFmtId="0" fontId="42" fillId="0" borderId="0" applyProtection="0">
      <alignment vertical="center"/>
    </xf>
    <xf numFmtId="0" fontId="31" fillId="6" borderId="0" applyProtection="0">
      <alignment vertical="center"/>
    </xf>
    <xf numFmtId="0" fontId="23" fillId="8" borderId="0" applyProtection="0">
      <alignment vertical="center"/>
    </xf>
    <xf numFmtId="0" fontId="31" fillId="6" borderId="0" applyProtection="0">
      <alignment vertical="center"/>
    </xf>
    <xf numFmtId="0" fontId="23" fillId="19" borderId="0" applyProtection="0">
      <alignment vertical="center"/>
    </xf>
    <xf numFmtId="0" fontId="38" fillId="16" borderId="0" applyNumberFormat="0" applyBorder="0" applyAlignment="0" applyProtection="0">
      <alignment vertical="center"/>
    </xf>
    <xf numFmtId="0" fontId="23" fillId="19" borderId="0" applyProtection="0">
      <alignment vertical="center"/>
    </xf>
    <xf numFmtId="0" fontId="23" fillId="19" borderId="0" applyProtection="0">
      <alignment vertical="center"/>
    </xf>
    <xf numFmtId="15" fontId="67" fillId="0" borderId="0" applyProtection="0">
      <alignment vertical="center"/>
    </xf>
    <xf numFmtId="0" fontId="23" fillId="21" borderId="0" applyProtection="0">
      <alignment vertical="center"/>
    </xf>
    <xf numFmtId="0" fontId="23" fillId="19" borderId="0" applyProtection="0">
      <alignment vertical="center"/>
    </xf>
    <xf numFmtId="0" fontId="23" fillId="19" borderId="0" applyProtection="0">
      <alignment vertical="center"/>
    </xf>
    <xf numFmtId="0" fontId="8" fillId="19" borderId="0" applyProtection="0">
      <alignment vertical="center"/>
    </xf>
    <xf numFmtId="14" fontId="52" fillId="0" borderId="0">
      <alignment horizontal="center" vertical="center" wrapText="1"/>
      <protection locked="0"/>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23" fillId="16" borderId="0" applyProtection="0">
      <alignment vertical="center"/>
    </xf>
    <xf numFmtId="0" fontId="39" fillId="36" borderId="0" applyProtection="0">
      <alignment vertical="center"/>
    </xf>
    <xf numFmtId="0" fontId="23" fillId="23" borderId="0" applyProtection="0">
      <alignment vertical="center"/>
    </xf>
    <xf numFmtId="0" fontId="23" fillId="16" borderId="0" applyProtection="0">
      <alignment vertical="center"/>
    </xf>
    <xf numFmtId="0" fontId="23" fillId="16" borderId="0" applyProtection="0">
      <alignment vertical="center"/>
    </xf>
    <xf numFmtId="0" fontId="23" fillId="16" borderId="0" applyProtection="0">
      <alignment vertical="center"/>
    </xf>
    <xf numFmtId="0" fontId="23" fillId="16" borderId="0" applyProtection="0">
      <alignment vertical="center"/>
    </xf>
    <xf numFmtId="0" fontId="23" fillId="16" borderId="0" applyProtection="0">
      <alignment vertical="center"/>
    </xf>
    <xf numFmtId="0" fontId="23" fillId="6" borderId="0" applyProtection="0">
      <alignment vertical="center"/>
    </xf>
    <xf numFmtId="0" fontId="23" fillId="0" borderId="0" applyProtection="0">
      <alignment vertical="center"/>
    </xf>
    <xf numFmtId="0" fontId="23" fillId="6" borderId="0" applyProtection="0">
      <alignment vertical="center"/>
    </xf>
    <xf numFmtId="9" fontId="23" fillId="0" borderId="0" applyProtection="0">
      <alignment vertical="center"/>
    </xf>
    <xf numFmtId="0" fontId="21" fillId="17" borderId="0" applyNumberFormat="0" applyBorder="0" applyAlignment="0" applyProtection="0">
      <alignment vertical="center"/>
    </xf>
    <xf numFmtId="0" fontId="23" fillId="6" borderId="0" applyProtection="0">
      <alignment vertical="center"/>
    </xf>
    <xf numFmtId="41" fontId="67" fillId="0" borderId="0" applyFont="0" applyFill="0" applyBorder="0" applyAlignment="0" applyProtection="0">
      <alignment vertical="center"/>
    </xf>
    <xf numFmtId="0" fontId="23" fillId="6" borderId="0" applyProtection="0">
      <alignment vertical="center"/>
    </xf>
    <xf numFmtId="182" fontId="28" fillId="0" borderId="0" applyProtection="0">
      <alignment vertical="center"/>
    </xf>
    <xf numFmtId="0" fontId="23" fillId="6" borderId="0" applyProtection="0">
      <alignment vertical="center"/>
    </xf>
    <xf numFmtId="182" fontId="28" fillId="0" borderId="0" applyProtection="0">
      <alignment vertical="center"/>
    </xf>
    <xf numFmtId="185" fontId="26" fillId="22"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185" fontId="26" fillId="22" borderId="0" applyProtection="0">
      <alignment vertical="center"/>
    </xf>
    <xf numFmtId="0" fontId="23" fillId="24" borderId="0" applyProtection="0">
      <alignment vertical="center"/>
    </xf>
    <xf numFmtId="0" fontId="23" fillId="24" borderId="0" applyProtection="0">
      <alignment vertical="center"/>
    </xf>
    <xf numFmtId="0" fontId="52" fillId="0" borderId="0">
      <alignment horizontal="center" vertical="center" wrapText="1"/>
      <protection locked="0"/>
    </xf>
    <xf numFmtId="0" fontId="23" fillId="24" borderId="0" applyProtection="0">
      <alignment vertical="center"/>
    </xf>
    <xf numFmtId="0" fontId="23" fillId="24" borderId="0" applyProtection="0">
      <alignment vertical="center"/>
    </xf>
    <xf numFmtId="186" fontId="42" fillId="0" borderId="18" applyProtection="0">
      <alignment horizontal="right" vertical="center"/>
    </xf>
    <xf numFmtId="186" fontId="42" fillId="0" borderId="18" applyProtection="0">
      <alignment horizontal="right" vertical="center"/>
    </xf>
    <xf numFmtId="0" fontId="14" fillId="28" borderId="0" applyProtection="0">
      <alignment vertical="center"/>
    </xf>
    <xf numFmtId="0" fontId="31" fillId="6" borderId="0" applyProtection="0">
      <alignment vertical="center"/>
    </xf>
    <xf numFmtId="0" fontId="31" fillId="6" borderId="0" applyProtection="0">
      <alignment vertical="center"/>
    </xf>
    <xf numFmtId="0" fontId="8" fillId="18" borderId="0" applyProtection="0">
      <alignment vertical="center"/>
    </xf>
    <xf numFmtId="0" fontId="23" fillId="8" borderId="0" applyProtection="0">
      <alignment vertical="center"/>
    </xf>
    <xf numFmtId="0" fontId="8" fillId="26" borderId="0" applyNumberFormat="0" applyBorder="0" applyAlignment="0" applyProtection="0">
      <alignment vertical="center"/>
    </xf>
    <xf numFmtId="0" fontId="23" fillId="8" borderId="0" applyProtection="0">
      <alignment vertical="center"/>
    </xf>
    <xf numFmtId="0" fontId="31" fillId="6" borderId="0" applyProtection="0">
      <alignment vertical="center"/>
    </xf>
    <xf numFmtId="0" fontId="8" fillId="18" borderId="0" applyProtection="0">
      <alignment vertical="center"/>
    </xf>
    <xf numFmtId="0" fontId="23" fillId="8" borderId="0" applyProtection="0">
      <alignment vertical="center"/>
    </xf>
    <xf numFmtId="0" fontId="31" fillId="6" borderId="0" applyProtection="0">
      <alignment vertical="center"/>
    </xf>
    <xf numFmtId="0" fontId="8" fillId="18" borderId="0" applyNumberFormat="0" applyBorder="0" applyAlignment="0" applyProtection="0">
      <alignment vertical="center"/>
    </xf>
    <xf numFmtId="0" fontId="23" fillId="8" borderId="0" applyProtection="0">
      <alignment vertical="center"/>
    </xf>
    <xf numFmtId="0" fontId="31" fillId="6" borderId="0" applyProtection="0">
      <alignment vertical="center"/>
    </xf>
    <xf numFmtId="0" fontId="23" fillId="8" borderId="0" applyProtection="0">
      <alignment vertical="center"/>
    </xf>
    <xf numFmtId="0" fontId="67" fillId="0" borderId="0" applyProtection="0">
      <alignment vertical="center"/>
    </xf>
    <xf numFmtId="0" fontId="67" fillId="0" borderId="0" applyProtection="0">
      <alignment vertical="center"/>
    </xf>
    <xf numFmtId="0" fontId="23" fillId="23" borderId="0" applyProtection="0">
      <alignment vertical="center"/>
    </xf>
    <xf numFmtId="0" fontId="67" fillId="0" borderId="0" applyProtection="0">
      <alignment vertical="center"/>
    </xf>
    <xf numFmtId="0" fontId="23" fillId="23" borderId="0" applyProtection="0">
      <alignment vertical="center"/>
    </xf>
    <xf numFmtId="0" fontId="67" fillId="0" borderId="0" applyProtection="0">
      <alignment vertical="center"/>
    </xf>
    <xf numFmtId="0" fontId="67" fillId="0" borderId="0">
      <alignment vertical="center"/>
    </xf>
    <xf numFmtId="0" fontId="48" fillId="35" borderId="4">
      <alignment vertical="center"/>
      <protection locked="0"/>
    </xf>
    <xf numFmtId="15" fontId="67" fillId="0" borderId="0" applyProtection="0">
      <alignment vertical="center"/>
    </xf>
    <xf numFmtId="189" fontId="28" fillId="0" borderId="0" applyProtection="0">
      <alignment vertical="center"/>
    </xf>
    <xf numFmtId="0" fontId="23" fillId="21" borderId="0" applyProtection="0">
      <alignment vertical="center"/>
    </xf>
    <xf numFmtId="0" fontId="23" fillId="21" borderId="0" applyProtection="0">
      <alignment vertical="center"/>
    </xf>
    <xf numFmtId="0" fontId="23" fillId="21" borderId="0" applyProtection="0">
      <alignment vertical="center"/>
    </xf>
    <xf numFmtId="0" fontId="23" fillId="21" borderId="0" applyProtection="0">
      <alignment vertical="center"/>
    </xf>
    <xf numFmtId="0" fontId="23" fillId="21" borderId="0" applyProtection="0">
      <alignment vertical="center"/>
    </xf>
    <xf numFmtId="0" fontId="23" fillId="21" borderId="0" applyProtection="0">
      <alignment vertical="center"/>
    </xf>
    <xf numFmtId="0" fontId="39" fillId="36" borderId="0" applyProtection="0">
      <alignment vertical="center"/>
    </xf>
    <xf numFmtId="0" fontId="23" fillId="24" borderId="0" applyProtection="0">
      <alignment vertical="center"/>
    </xf>
    <xf numFmtId="0" fontId="23" fillId="24" borderId="0" applyProtection="0">
      <alignment vertical="center"/>
    </xf>
    <xf numFmtId="0" fontId="31" fillId="6" borderId="0" applyProtection="0">
      <alignment vertical="center"/>
    </xf>
    <xf numFmtId="0" fontId="23" fillId="24" borderId="0" applyProtection="0">
      <alignment vertical="center"/>
    </xf>
    <xf numFmtId="0" fontId="23" fillId="24" borderId="0" applyProtection="0">
      <alignment vertical="center"/>
    </xf>
    <xf numFmtId="185" fontId="26" fillId="22" borderId="0" applyProtection="0">
      <alignment vertical="center"/>
    </xf>
    <xf numFmtId="0" fontId="31" fillId="6" borderId="0" applyProtection="0">
      <alignment vertical="center"/>
    </xf>
    <xf numFmtId="0" fontId="20" fillId="16" borderId="0" applyProtection="0">
      <alignment vertical="center"/>
    </xf>
    <xf numFmtId="0" fontId="23" fillId="23" borderId="0" applyProtection="0">
      <alignment vertical="center"/>
    </xf>
    <xf numFmtId="0" fontId="20" fillId="16" borderId="0" applyProtection="0">
      <alignment vertical="center"/>
    </xf>
    <xf numFmtId="0" fontId="23" fillId="23" borderId="0" applyProtection="0">
      <alignment vertical="center"/>
    </xf>
    <xf numFmtId="0" fontId="20" fillId="16" borderId="0" applyProtection="0">
      <alignment vertical="center"/>
    </xf>
    <xf numFmtId="0" fontId="23" fillId="23" borderId="0" applyProtection="0">
      <alignment vertical="center"/>
    </xf>
    <xf numFmtId="0" fontId="23" fillId="23" borderId="0" applyProtection="0">
      <alignment vertical="center"/>
    </xf>
    <xf numFmtId="0" fontId="20" fillId="16" borderId="0" applyProtection="0">
      <alignment vertical="center"/>
    </xf>
    <xf numFmtId="0" fontId="20" fillId="16" borderId="0" applyProtection="0">
      <alignment vertical="center"/>
    </xf>
    <xf numFmtId="0" fontId="23" fillId="23" borderId="0" applyProtection="0">
      <alignment vertical="center"/>
    </xf>
    <xf numFmtId="0" fontId="20" fillId="16" borderId="0" applyProtection="0">
      <alignment vertical="center"/>
    </xf>
    <xf numFmtId="0" fontId="20" fillId="16" borderId="0" applyProtection="0">
      <alignment vertical="center"/>
    </xf>
    <xf numFmtId="0" fontId="23" fillId="23" borderId="0" applyProtection="0">
      <alignment vertical="center"/>
    </xf>
    <xf numFmtId="0" fontId="31" fillId="6" borderId="0" applyProtection="0">
      <alignment vertical="center"/>
    </xf>
    <xf numFmtId="0" fontId="20" fillId="16" borderId="0" applyProtection="0">
      <alignment vertical="center"/>
    </xf>
    <xf numFmtId="0" fontId="23" fillId="23" borderId="0" applyProtection="0">
      <alignment vertical="center"/>
    </xf>
    <xf numFmtId="0" fontId="20" fillId="16" borderId="0" applyProtection="0">
      <alignment vertical="center"/>
    </xf>
    <xf numFmtId="0" fontId="23" fillId="23" borderId="0" applyProtection="0">
      <alignment vertical="center"/>
    </xf>
    <xf numFmtId="0" fontId="67" fillId="18" borderId="28" applyProtection="0">
      <alignment vertical="center"/>
    </xf>
    <xf numFmtId="0" fontId="67" fillId="18" borderId="28" applyProtection="0">
      <alignment vertical="center"/>
    </xf>
    <xf numFmtId="0" fontId="67" fillId="18" borderId="28" applyProtection="0">
      <alignment vertical="center"/>
    </xf>
    <xf numFmtId="0" fontId="23" fillId="2" borderId="0" applyProtection="0">
      <alignment vertical="center"/>
    </xf>
    <xf numFmtId="0" fontId="23" fillId="2" borderId="0" applyProtection="0">
      <alignment vertical="center"/>
    </xf>
    <xf numFmtId="0" fontId="23" fillId="2" borderId="0" applyProtection="0">
      <alignment vertical="center"/>
    </xf>
    <xf numFmtId="0" fontId="25" fillId="6" borderId="0" applyNumberFormat="0" applyBorder="0" applyAlignment="0" applyProtection="0">
      <alignment vertical="center"/>
    </xf>
    <xf numFmtId="0" fontId="23" fillId="2" borderId="0" applyProtection="0">
      <alignment vertical="center"/>
    </xf>
    <xf numFmtId="0" fontId="23" fillId="2" borderId="0" applyProtection="0">
      <alignment vertical="center"/>
    </xf>
    <xf numFmtId="0" fontId="23" fillId="2" borderId="0" applyProtection="0">
      <alignment vertical="center"/>
    </xf>
    <xf numFmtId="0" fontId="23" fillId="2" borderId="0" applyProtection="0">
      <alignment vertical="center"/>
    </xf>
    <xf numFmtId="0" fontId="39" fillId="13" borderId="0" applyProtection="0">
      <alignment vertical="center"/>
    </xf>
    <xf numFmtId="0" fontId="23" fillId="2" borderId="0" applyProtection="0">
      <alignment vertical="center"/>
    </xf>
    <xf numFmtId="0" fontId="39" fillId="13" borderId="0" applyProtection="0">
      <alignment vertical="center"/>
    </xf>
    <xf numFmtId="0" fontId="39" fillId="13" borderId="0" applyProtection="0">
      <alignment vertical="center"/>
    </xf>
    <xf numFmtId="0" fontId="25" fillId="6" borderId="0" applyNumberFormat="0" applyBorder="0" applyAlignment="0" applyProtection="0">
      <alignment vertical="center"/>
    </xf>
    <xf numFmtId="0" fontId="21" fillId="17" borderId="0" applyProtection="0">
      <alignment vertical="center"/>
    </xf>
    <xf numFmtId="0" fontId="48" fillId="35" borderId="4">
      <alignment vertical="center"/>
      <protection locked="0"/>
    </xf>
    <xf numFmtId="0" fontId="21" fillId="17" borderId="0" applyProtection="0">
      <alignment vertical="center"/>
    </xf>
    <xf numFmtId="0" fontId="39" fillId="27" borderId="0" applyProtection="0">
      <alignment vertical="center"/>
    </xf>
    <xf numFmtId="0" fontId="39" fillId="27" borderId="0" applyProtection="0">
      <alignment vertical="center"/>
    </xf>
    <xf numFmtId="0" fontId="39" fillId="27" borderId="0" applyProtection="0">
      <alignment vertical="center"/>
    </xf>
    <xf numFmtId="0" fontId="39" fillId="27" borderId="0" applyProtection="0">
      <alignment vertical="center"/>
    </xf>
    <xf numFmtId="0" fontId="39" fillId="27" borderId="0" applyProtection="0">
      <alignment vertical="center"/>
    </xf>
    <xf numFmtId="0" fontId="39" fillId="27" borderId="0" applyProtection="0">
      <alignment vertical="center"/>
    </xf>
    <xf numFmtId="0" fontId="39" fillId="27" borderId="0" applyProtection="0">
      <alignment vertical="center"/>
    </xf>
    <xf numFmtId="0" fontId="39" fillId="21" borderId="0" applyProtection="0">
      <alignment vertical="center"/>
    </xf>
    <xf numFmtId="0" fontId="39" fillId="21" borderId="0" applyProtection="0">
      <alignment vertical="center"/>
    </xf>
    <xf numFmtId="0" fontId="39" fillId="21" borderId="0" applyProtection="0">
      <alignment vertical="center"/>
    </xf>
    <xf numFmtId="0" fontId="39" fillId="21" borderId="0" applyProtection="0">
      <alignment vertical="center"/>
    </xf>
    <xf numFmtId="0" fontId="38" fillId="16" borderId="0" applyNumberFormat="0" applyBorder="0" applyAlignment="0" applyProtection="0">
      <alignment vertical="center"/>
    </xf>
    <xf numFmtId="0" fontId="39" fillId="21" borderId="0" applyProtection="0">
      <alignment vertical="center"/>
    </xf>
    <xf numFmtId="0" fontId="39" fillId="21" borderId="0" applyProtection="0">
      <alignment vertical="center"/>
    </xf>
    <xf numFmtId="0" fontId="67" fillId="0" borderId="0" applyNumberFormat="0" applyFont="0" applyFill="0" applyBorder="0" applyAlignment="0" applyProtection="0">
      <alignment horizontal="left" vertical="center"/>
    </xf>
    <xf numFmtId="0" fontId="39" fillId="14" borderId="0" applyProtection="0">
      <alignment vertical="center"/>
    </xf>
    <xf numFmtId="0" fontId="39" fillId="14" borderId="0" applyProtection="0">
      <alignment vertical="center"/>
    </xf>
    <xf numFmtId="0" fontId="39" fillId="14" borderId="0" applyProtection="0">
      <alignment vertical="center"/>
    </xf>
    <xf numFmtId="0" fontId="39" fillId="14" borderId="0" applyProtection="0">
      <alignment vertical="center"/>
    </xf>
    <xf numFmtId="0" fontId="39" fillId="14" borderId="0" applyProtection="0">
      <alignment vertical="center"/>
    </xf>
    <xf numFmtId="0" fontId="39" fillId="14" borderId="0" applyProtection="0">
      <alignment vertical="center"/>
    </xf>
    <xf numFmtId="0" fontId="20" fillId="16" borderId="0" applyProtection="0">
      <alignment vertical="center"/>
    </xf>
    <xf numFmtId="0" fontId="39" fillId="14" borderId="0" applyProtection="0">
      <alignment vertical="center"/>
    </xf>
    <xf numFmtId="0" fontId="39" fillId="14"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39" fillId="13" borderId="0" applyProtection="0">
      <alignment vertical="center"/>
    </xf>
    <xf numFmtId="0" fontId="39" fillId="13" borderId="0" applyProtection="0">
      <alignment vertical="center"/>
    </xf>
    <xf numFmtId="0" fontId="39" fillId="13" borderId="0" applyProtection="0">
      <alignment vertical="center"/>
    </xf>
    <xf numFmtId="0" fontId="39" fillId="13" borderId="0" applyProtection="0">
      <alignment vertical="center"/>
    </xf>
    <xf numFmtId="0" fontId="39" fillId="13"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8" fillId="20" borderId="0" applyProtection="0">
      <alignment vertical="center"/>
    </xf>
    <xf numFmtId="0" fontId="39" fillId="9" borderId="0" applyProtection="0">
      <alignment vertical="center"/>
    </xf>
    <xf numFmtId="0" fontId="39" fillId="9" borderId="0" applyProtection="0">
      <alignment vertical="center"/>
    </xf>
    <xf numFmtId="0" fontId="39" fillId="9" borderId="0" applyProtection="0">
      <alignment vertical="center"/>
    </xf>
    <xf numFmtId="0" fontId="48" fillId="35" borderId="4">
      <alignment vertical="center"/>
      <protection locked="0"/>
    </xf>
    <xf numFmtId="0" fontId="39" fillId="9" borderId="0" applyProtection="0">
      <alignment vertical="center"/>
    </xf>
    <xf numFmtId="0" fontId="39" fillId="9" borderId="0" applyProtection="0">
      <alignment vertical="center"/>
    </xf>
    <xf numFmtId="0" fontId="25" fillId="6" borderId="0" applyNumberFormat="0" applyBorder="0" applyAlignment="0" applyProtection="0">
      <alignment vertical="center"/>
    </xf>
    <xf numFmtId="0" fontId="39" fillId="9" borderId="0" applyProtection="0">
      <alignment vertical="center"/>
    </xf>
    <xf numFmtId="0" fontId="39" fillId="9" borderId="0" applyProtection="0">
      <alignment vertical="center"/>
    </xf>
    <xf numFmtId="0" fontId="39" fillId="9" borderId="0" applyProtection="0">
      <alignment vertical="center"/>
    </xf>
    <xf numFmtId="0" fontId="25" fillId="6" borderId="0" applyProtection="0">
      <alignment vertical="center"/>
    </xf>
    <xf numFmtId="0" fontId="39" fillId="25" borderId="0" applyProtection="0">
      <alignment vertical="center"/>
    </xf>
    <xf numFmtId="0" fontId="39" fillId="25" borderId="0" applyProtection="0">
      <alignment vertical="center"/>
    </xf>
    <xf numFmtId="0" fontId="39" fillId="25" borderId="0" applyProtection="0">
      <alignment vertical="center"/>
    </xf>
    <xf numFmtId="0" fontId="39" fillId="25" borderId="0" applyProtection="0">
      <alignment vertical="center"/>
    </xf>
    <xf numFmtId="0" fontId="39" fillId="25" borderId="0" applyProtection="0">
      <alignment vertical="center"/>
    </xf>
    <xf numFmtId="0" fontId="39" fillId="25" borderId="0" applyProtection="0">
      <alignment vertical="center"/>
    </xf>
    <xf numFmtId="0" fontId="39" fillId="25" borderId="0" applyProtection="0">
      <alignment vertical="center"/>
    </xf>
    <xf numFmtId="0" fontId="39" fillId="25" borderId="0" applyProtection="0">
      <alignment vertical="center"/>
    </xf>
    <xf numFmtId="0" fontId="34" fillId="0" borderId="0">
      <alignment vertical="center"/>
      <protection locked="0"/>
    </xf>
    <xf numFmtId="0" fontId="34" fillId="0" borderId="0">
      <alignment vertical="center"/>
      <protection locked="0"/>
    </xf>
    <xf numFmtId="0" fontId="34" fillId="0" borderId="0">
      <alignment vertical="center"/>
      <protection locked="0"/>
    </xf>
    <xf numFmtId="0" fontId="8" fillId="18" borderId="0" applyProtection="0">
      <alignment vertical="center"/>
    </xf>
    <xf numFmtId="0" fontId="34" fillId="0" borderId="0">
      <alignment vertical="center"/>
      <protection locked="0"/>
    </xf>
    <xf numFmtId="0" fontId="48" fillId="35" borderId="4">
      <alignment vertical="center"/>
      <protection locked="0"/>
    </xf>
    <xf numFmtId="0" fontId="24" fillId="0" borderId="7" applyProtection="0">
      <alignment horizontal="left" vertical="center"/>
    </xf>
    <xf numFmtId="0" fontId="34" fillId="0" borderId="0">
      <alignment vertical="center"/>
      <protection locked="0"/>
    </xf>
    <xf numFmtId="0" fontId="48" fillId="35" borderId="4">
      <alignment vertical="center"/>
      <protection locked="0"/>
    </xf>
    <xf numFmtId="0" fontId="34" fillId="0" borderId="0">
      <alignment vertical="center"/>
      <protection locked="0"/>
    </xf>
    <xf numFmtId="0" fontId="21" fillId="17" borderId="0" applyProtection="0">
      <alignment vertical="center"/>
    </xf>
    <xf numFmtId="0" fontId="39" fillId="10" borderId="0" applyProtection="0">
      <alignment vertical="center"/>
    </xf>
    <xf numFmtId="0" fontId="8" fillId="19" borderId="0" applyProtection="0">
      <alignment vertical="center"/>
    </xf>
    <xf numFmtId="0" fontId="39" fillId="10" borderId="0" applyProtection="0">
      <alignment vertical="center"/>
    </xf>
    <xf numFmtId="0" fontId="21" fillId="23" borderId="0" applyProtection="0">
      <alignment vertical="center"/>
    </xf>
    <xf numFmtId="0" fontId="8" fillId="19" borderId="0" applyProtection="0">
      <alignment vertical="center"/>
    </xf>
    <xf numFmtId="0" fontId="8" fillId="19" borderId="0" applyProtection="0">
      <alignment vertical="center"/>
    </xf>
    <xf numFmtId="0" fontId="21" fillId="8" borderId="0" applyNumberFormat="0" applyBorder="0" applyAlignment="0" applyProtection="0">
      <alignment vertical="center"/>
    </xf>
    <xf numFmtId="0" fontId="8" fillId="19" borderId="0" applyProtection="0">
      <alignment vertical="center"/>
    </xf>
    <xf numFmtId="0" fontId="21" fillId="23" borderId="0" applyNumberFormat="0" applyBorder="0" applyAlignment="0" applyProtection="0">
      <alignment vertical="center"/>
    </xf>
    <xf numFmtId="0" fontId="8" fillId="19" borderId="0" applyProtection="0">
      <alignment vertical="center"/>
    </xf>
    <xf numFmtId="0" fontId="21" fillId="23" borderId="0" applyNumberFormat="0" applyBorder="0" applyAlignment="0" applyProtection="0">
      <alignment vertical="center"/>
    </xf>
    <xf numFmtId="0" fontId="8" fillId="19" borderId="0" applyProtection="0">
      <alignment vertical="center"/>
    </xf>
    <xf numFmtId="0" fontId="8" fillId="19" borderId="0" applyNumberFormat="0" applyBorder="0" applyAlignment="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20" fillId="16" borderId="0" applyProtection="0">
      <alignment vertical="center"/>
    </xf>
    <xf numFmtId="0" fontId="8" fillId="19" borderId="0" applyProtection="0">
      <alignment vertical="center"/>
    </xf>
    <xf numFmtId="0" fontId="20" fillId="16"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61" fillId="0" borderId="5" applyProtection="0">
      <alignment horizontal="center" vertical="center"/>
    </xf>
    <xf numFmtId="0" fontId="8" fillId="19" borderId="0" applyNumberFormat="0" applyBorder="0" applyAlignment="0" applyProtection="0">
      <alignment vertical="center"/>
    </xf>
    <xf numFmtId="0" fontId="61" fillId="0" borderId="5" applyProtection="0">
      <alignment horizontal="center" vertical="center"/>
    </xf>
    <xf numFmtId="0" fontId="8" fillId="19" borderId="0" applyNumberFormat="0" applyBorder="0" applyAlignment="0" applyProtection="0">
      <alignment vertical="center"/>
    </xf>
    <xf numFmtId="0" fontId="61" fillId="0" borderId="5" applyProtection="0">
      <alignment horizontal="center"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21" fillId="5" borderId="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15" fontId="49" fillId="0" borderId="0" applyProtection="0">
      <alignment vertical="center"/>
    </xf>
    <xf numFmtId="0" fontId="21" fillId="17" borderId="0" applyProtection="0">
      <alignment vertical="center"/>
    </xf>
    <xf numFmtId="0" fontId="21" fillId="17" borderId="0" applyProtection="0">
      <alignment vertical="center"/>
    </xf>
    <xf numFmtId="0" fontId="21" fillId="17" borderId="0" applyProtection="0">
      <alignment vertical="center"/>
    </xf>
    <xf numFmtId="0" fontId="21" fillId="17" borderId="0" applyProtection="0">
      <alignment vertical="center"/>
    </xf>
    <xf numFmtId="0" fontId="21" fillId="17" borderId="0" applyProtection="0">
      <alignment vertical="center"/>
    </xf>
    <xf numFmtId="0" fontId="21" fillId="17" borderId="0" applyProtection="0">
      <alignment vertical="center"/>
    </xf>
    <xf numFmtId="0" fontId="38" fillId="16" borderId="0" applyNumberFormat="0" applyBorder="0" applyAlignment="0" applyProtection="0">
      <alignment vertical="center"/>
    </xf>
    <xf numFmtId="15" fontId="49" fillId="0" borderId="0" applyProtection="0">
      <alignment vertical="center"/>
    </xf>
    <xf numFmtId="0" fontId="21" fillId="17" borderId="0" applyProtection="0">
      <alignment vertical="center"/>
    </xf>
    <xf numFmtId="0" fontId="21" fillId="17" borderId="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34" borderId="0" applyProtection="0">
      <alignment vertical="center"/>
    </xf>
    <xf numFmtId="0" fontId="67" fillId="0"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34" fillId="0" borderId="0" applyProtection="0">
      <alignment vertical="center"/>
    </xf>
    <xf numFmtId="41" fontId="67" fillId="0" borderId="0" applyProtection="0">
      <alignment vertical="center"/>
    </xf>
    <xf numFmtId="0" fontId="8" fillId="20" borderId="0" applyProtection="0">
      <alignment vertical="center"/>
    </xf>
    <xf numFmtId="0" fontId="33" fillId="8" borderId="24" applyProtection="0">
      <alignment vertical="center"/>
    </xf>
    <xf numFmtId="41" fontId="67" fillId="0" borderId="0" applyProtection="0">
      <alignment vertical="center"/>
    </xf>
    <xf numFmtId="0" fontId="8" fillId="20" borderId="0" applyProtection="0">
      <alignment vertical="center"/>
    </xf>
    <xf numFmtId="41" fontId="67" fillId="0" borderId="0" applyProtection="0">
      <alignment vertical="center"/>
    </xf>
    <xf numFmtId="0" fontId="8" fillId="20" borderId="0" applyProtection="0">
      <alignment vertical="center"/>
    </xf>
    <xf numFmtId="41" fontId="67" fillId="0" borderId="0" applyProtection="0">
      <alignment vertical="center"/>
    </xf>
    <xf numFmtId="0" fontId="8" fillId="20" borderId="0" applyProtection="0">
      <alignment vertical="center"/>
    </xf>
    <xf numFmtId="41" fontId="67" fillId="0" borderId="0" applyProtection="0">
      <alignment vertical="center"/>
    </xf>
    <xf numFmtId="0" fontId="8" fillId="20" borderId="0" applyProtection="0">
      <alignment vertical="center"/>
    </xf>
    <xf numFmtId="41" fontId="67" fillId="0" borderId="0" applyProtection="0">
      <alignment vertical="center"/>
    </xf>
    <xf numFmtId="0" fontId="62" fillId="0" borderId="18" applyProtection="0">
      <alignment horizontal="left" vertical="center"/>
    </xf>
    <xf numFmtId="0" fontId="8" fillId="20" borderId="0" applyProtection="0">
      <alignment vertical="center"/>
    </xf>
    <xf numFmtId="0" fontId="34" fillId="0" borderId="0" applyProtection="0">
      <alignment vertical="center"/>
    </xf>
    <xf numFmtId="176" fontId="67" fillId="0" borderId="0" applyProtection="0">
      <alignment vertical="center"/>
    </xf>
    <xf numFmtId="0" fontId="8" fillId="20" borderId="0" applyProtection="0">
      <alignment vertical="center"/>
    </xf>
    <xf numFmtId="0" fontId="8" fillId="20" borderId="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6" borderId="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55" fillId="0" borderId="31" applyProtection="0">
      <alignment horizontal="center" vertical="center"/>
    </xf>
    <xf numFmtId="0" fontId="8" fillId="20" borderId="0" applyNumberFormat="0" applyBorder="0" applyAlignment="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0" fillId="16" borderId="0" applyProtection="0">
      <alignment vertical="center"/>
    </xf>
    <xf numFmtId="0" fontId="21" fillId="5" borderId="0" applyProtection="0">
      <alignment vertical="center"/>
    </xf>
    <xf numFmtId="0" fontId="20" fillId="16" borderId="0" applyProtection="0">
      <alignment vertical="center"/>
    </xf>
    <xf numFmtId="0" fontId="21" fillId="5" borderId="0" applyProtection="0">
      <alignment vertical="center"/>
    </xf>
    <xf numFmtId="0" fontId="20" fillId="16" borderId="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34" borderId="0" applyProtection="0">
      <alignment vertical="center"/>
    </xf>
    <xf numFmtId="0" fontId="21" fillId="34" borderId="0" applyProtection="0">
      <alignment vertical="center"/>
    </xf>
    <xf numFmtId="0" fontId="21" fillId="34" borderId="0" applyProtection="0">
      <alignment vertical="center"/>
    </xf>
    <xf numFmtId="0" fontId="21" fillId="34" borderId="0" applyProtection="0">
      <alignment vertical="center"/>
    </xf>
    <xf numFmtId="0" fontId="21" fillId="34" borderId="0" applyProtection="0">
      <alignment vertical="center"/>
    </xf>
    <xf numFmtId="0" fontId="21" fillId="34" borderId="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38" fillId="16" borderId="0" applyProtection="0">
      <alignment vertical="center"/>
    </xf>
    <xf numFmtId="0" fontId="21" fillId="34" borderId="0" applyNumberFormat="0" applyBorder="0" applyAlignment="0" applyProtection="0">
      <alignment vertical="center"/>
    </xf>
    <xf numFmtId="0" fontId="25" fillId="6" borderId="0" applyProtection="0">
      <alignment vertical="center"/>
    </xf>
    <xf numFmtId="0" fontId="21" fillId="5" borderId="0" applyProtection="0">
      <alignment vertical="center"/>
    </xf>
    <xf numFmtId="0" fontId="38" fillId="16" borderId="0" applyProtection="0">
      <alignment vertical="center"/>
    </xf>
    <xf numFmtId="0" fontId="8" fillId="18" borderId="0" applyProtection="0">
      <alignment vertical="center"/>
    </xf>
    <xf numFmtId="0" fontId="14" fillId="32" borderId="0" applyNumberFormat="0" applyBorder="0" applyAlignment="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14" fillId="32" borderId="0" applyNumberFormat="0" applyBorder="0" applyAlignment="0" applyProtection="0">
      <alignment vertical="center"/>
    </xf>
    <xf numFmtId="0" fontId="8" fillId="18" borderId="0" applyProtection="0">
      <alignment vertical="center"/>
    </xf>
    <xf numFmtId="0" fontId="14" fillId="32" borderId="0" applyNumberFormat="0" applyBorder="0" applyAlignment="0" applyProtection="0">
      <alignment vertical="center"/>
    </xf>
    <xf numFmtId="0" fontId="8" fillId="18" borderId="0" applyProtection="0">
      <alignment vertical="center"/>
    </xf>
    <xf numFmtId="0" fontId="25" fillId="6" borderId="0" applyNumberFormat="0" applyBorder="0" applyAlignment="0" applyProtection="0">
      <alignment vertical="center"/>
    </xf>
    <xf numFmtId="0" fontId="31" fillId="6" borderId="0" applyProtection="0">
      <alignment vertical="center"/>
    </xf>
    <xf numFmtId="0" fontId="8" fillId="18" borderId="0" applyNumberFormat="0" applyBorder="0" applyAlignment="0" applyProtection="0">
      <alignment vertical="center"/>
    </xf>
    <xf numFmtId="0" fontId="31" fillId="6" borderId="0" applyProtection="0">
      <alignment vertical="center"/>
    </xf>
    <xf numFmtId="0" fontId="48" fillId="35" borderId="4">
      <alignment vertical="center"/>
      <protection locked="0"/>
    </xf>
    <xf numFmtId="0" fontId="8" fillId="18" borderId="0" applyNumberFormat="0" applyBorder="0" applyAlignment="0" applyProtection="0">
      <alignment vertical="center"/>
    </xf>
    <xf numFmtId="0" fontId="48" fillId="35" borderId="4">
      <alignment vertical="center"/>
      <protection locked="0"/>
    </xf>
    <xf numFmtId="0" fontId="8" fillId="18" borderId="0" applyNumberFormat="0" applyBorder="0" applyAlignment="0" applyProtection="0">
      <alignment vertical="center"/>
    </xf>
    <xf numFmtId="0" fontId="28" fillId="0" borderId="0" applyProtection="0">
      <alignment vertical="center"/>
    </xf>
    <xf numFmtId="0" fontId="8" fillId="18" borderId="0" applyNumberFormat="0" applyBorder="0" applyAlignment="0" applyProtection="0">
      <alignment vertical="center"/>
    </xf>
    <xf numFmtId="0" fontId="8" fillId="6" borderId="0" applyProtection="0">
      <alignment vertical="center"/>
    </xf>
    <xf numFmtId="0" fontId="28" fillId="0" borderId="0" applyProtection="0">
      <alignment vertical="center"/>
    </xf>
    <xf numFmtId="0" fontId="8" fillId="6" borderId="0" applyProtection="0">
      <alignment vertical="center"/>
    </xf>
    <xf numFmtId="0" fontId="28" fillId="0" borderId="0" applyProtection="0">
      <alignment vertical="center"/>
    </xf>
    <xf numFmtId="0" fontId="21" fillId="23" borderId="0" applyNumberFormat="0" applyBorder="0" applyAlignment="0" applyProtection="0">
      <alignment vertical="center"/>
    </xf>
    <xf numFmtId="0" fontId="8" fillId="6" borderId="0" applyProtection="0">
      <alignment vertical="center"/>
    </xf>
    <xf numFmtId="0" fontId="28" fillId="0" borderId="0" applyProtection="0">
      <alignment vertical="center"/>
    </xf>
    <xf numFmtId="0" fontId="8" fillId="6" borderId="0" applyProtection="0">
      <alignment vertical="center"/>
    </xf>
    <xf numFmtId="0" fontId="8" fillId="6" borderId="0" applyProtection="0">
      <alignment vertical="center"/>
    </xf>
    <xf numFmtId="185" fontId="30" fillId="12" borderId="0" applyProtection="0">
      <alignment vertical="center"/>
    </xf>
    <xf numFmtId="0" fontId="21" fillId="23" borderId="0" applyNumberFormat="0" applyBorder="0" applyAlignment="0" applyProtection="0">
      <alignment vertical="center"/>
    </xf>
    <xf numFmtId="0" fontId="8" fillId="6" borderId="0" applyProtection="0">
      <alignment vertical="center"/>
    </xf>
    <xf numFmtId="185" fontId="30" fillId="12" borderId="0" applyProtection="0">
      <alignment vertical="center"/>
    </xf>
    <xf numFmtId="0" fontId="8" fillId="6" borderId="0" applyProtection="0">
      <alignment vertical="center"/>
    </xf>
    <xf numFmtId="0" fontId="28" fillId="0" borderId="0" applyProtection="0">
      <alignment vertical="center"/>
    </xf>
    <xf numFmtId="0" fontId="8" fillId="6" borderId="0" applyProtection="0">
      <alignment vertical="center"/>
    </xf>
    <xf numFmtId="0" fontId="28" fillId="0" borderId="0" applyProtection="0">
      <alignment vertical="center"/>
    </xf>
    <xf numFmtId="0" fontId="8" fillId="6" borderId="0" applyProtection="0">
      <alignment vertical="center"/>
    </xf>
    <xf numFmtId="0" fontId="8" fillId="6" borderId="0" applyNumberFormat="0" applyBorder="0" applyAlignment="0" applyProtection="0">
      <alignment vertical="center"/>
    </xf>
    <xf numFmtId="0" fontId="31" fillId="6" borderId="0" applyProtection="0">
      <alignment vertical="center"/>
    </xf>
    <xf numFmtId="0" fontId="8" fillId="6" borderId="0" applyNumberFormat="0" applyBorder="0" applyAlignment="0" applyProtection="0">
      <alignment vertical="center"/>
    </xf>
    <xf numFmtId="0" fontId="31" fillId="6" borderId="0" applyProtection="0">
      <alignment vertical="center"/>
    </xf>
    <xf numFmtId="0" fontId="8" fillId="6" borderId="0" applyNumberFormat="0" applyBorder="0" applyAlignment="0" applyProtection="0">
      <alignment vertical="center"/>
    </xf>
    <xf numFmtId="0" fontId="31" fillId="6" borderId="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1" fillId="20" borderId="0" applyProtection="0">
      <alignment vertical="center"/>
    </xf>
    <xf numFmtId="0" fontId="21" fillId="20" borderId="0" applyProtection="0">
      <alignment vertical="center"/>
    </xf>
    <xf numFmtId="0" fontId="21" fillId="20" borderId="0" applyProtection="0">
      <alignment vertical="center"/>
    </xf>
    <xf numFmtId="0" fontId="21" fillId="20" borderId="0" applyProtection="0">
      <alignment vertical="center"/>
    </xf>
    <xf numFmtId="0" fontId="31" fillId="6" borderId="0" applyProtection="0">
      <alignment vertical="center"/>
    </xf>
    <xf numFmtId="0" fontId="21" fillId="20" borderId="0" applyProtection="0">
      <alignment vertical="center"/>
    </xf>
    <xf numFmtId="0" fontId="21" fillId="20" borderId="0" applyProtection="0">
      <alignment vertical="center"/>
    </xf>
    <xf numFmtId="0" fontId="48" fillId="35" borderId="4">
      <alignment vertical="center"/>
      <protection locked="0"/>
    </xf>
    <xf numFmtId="0" fontId="21" fillId="20" borderId="0" applyProtection="0">
      <alignment vertical="center"/>
    </xf>
    <xf numFmtId="0" fontId="21" fillId="20" borderId="0" applyProtection="0">
      <alignment vertical="center"/>
    </xf>
    <xf numFmtId="0" fontId="21" fillId="20" borderId="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5" fillId="6"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Protection="0">
      <alignment vertical="center"/>
    </xf>
    <xf numFmtId="0" fontId="21" fillId="5" borderId="0" applyNumberFormat="0" applyBorder="0" applyAlignment="0" applyProtection="0">
      <alignment vertical="center"/>
    </xf>
    <xf numFmtId="0" fontId="31" fillId="6" borderId="0" applyProtection="0">
      <alignment vertical="center"/>
    </xf>
    <xf numFmtId="0" fontId="21" fillId="5" borderId="0" applyNumberFormat="0" applyBorder="0" applyAlignment="0" applyProtection="0">
      <alignment vertical="center"/>
    </xf>
    <xf numFmtId="0" fontId="31" fillId="6" borderId="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17" borderId="0" applyProtection="0">
      <alignment vertical="center"/>
    </xf>
    <xf numFmtId="0" fontId="8" fillId="19" borderId="0" applyProtection="0">
      <alignment vertical="center"/>
    </xf>
    <xf numFmtId="0" fontId="8" fillId="19" borderId="0" applyProtection="0">
      <alignment vertical="center"/>
    </xf>
    <xf numFmtId="0" fontId="21" fillId="25" borderId="0" applyProtection="0">
      <alignment vertical="center"/>
    </xf>
    <xf numFmtId="0" fontId="8" fillId="19" borderId="0" applyProtection="0">
      <alignment vertical="center"/>
    </xf>
    <xf numFmtId="0" fontId="31" fillId="6"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31" fillId="6" borderId="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Protection="0">
      <alignment vertical="center"/>
    </xf>
    <xf numFmtId="0" fontId="38" fillId="16" borderId="0" applyProtection="0">
      <alignment vertical="center"/>
    </xf>
    <xf numFmtId="0" fontId="8" fillId="20" borderId="0" applyProtection="0">
      <alignment vertical="center"/>
    </xf>
    <xf numFmtId="0" fontId="8" fillId="20" borderId="0" applyProtection="0">
      <alignment vertical="center"/>
    </xf>
    <xf numFmtId="0" fontId="8" fillId="20" borderId="0" applyProtection="0">
      <alignment vertical="center"/>
    </xf>
    <xf numFmtId="0" fontId="38" fillId="16" borderId="0" applyProtection="0">
      <alignment vertical="center"/>
    </xf>
    <xf numFmtId="0" fontId="8" fillId="20" borderId="0" applyProtection="0">
      <alignment vertical="center"/>
    </xf>
    <xf numFmtId="0" fontId="38" fillId="16" borderId="0" applyNumberFormat="0" applyBorder="0" applyAlignment="0" applyProtection="0">
      <alignment vertical="center"/>
    </xf>
    <xf numFmtId="0" fontId="8" fillId="20" borderId="0" applyProtection="0">
      <alignment vertical="center"/>
    </xf>
    <xf numFmtId="0" fontId="8" fillId="20" borderId="0" applyProtection="0">
      <alignment vertical="center"/>
    </xf>
    <xf numFmtId="0" fontId="20" fillId="16" borderId="0" applyProtection="0">
      <alignment vertical="center"/>
    </xf>
    <xf numFmtId="0" fontId="8" fillId="20" borderId="0" applyProtection="0">
      <alignment vertical="center"/>
    </xf>
    <xf numFmtId="0" fontId="20" fillId="16" borderId="0" applyProtection="0">
      <alignment vertical="center"/>
    </xf>
    <xf numFmtId="0" fontId="8" fillId="20" borderId="0" applyNumberFormat="0" applyBorder="0" applyAlignment="0" applyProtection="0">
      <alignment vertical="center"/>
    </xf>
    <xf numFmtId="0" fontId="20" fillId="16" borderId="0" applyProtection="0">
      <alignment vertical="center"/>
    </xf>
    <xf numFmtId="0" fontId="8" fillId="20" borderId="0" applyNumberFormat="0" applyBorder="0" applyAlignment="0" applyProtection="0">
      <alignment vertical="center"/>
    </xf>
    <xf numFmtId="0" fontId="8" fillId="19" borderId="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21" fillId="20" borderId="0" applyProtection="0">
      <alignment vertical="center"/>
    </xf>
    <xf numFmtId="0" fontId="21" fillId="20" borderId="0" applyProtection="0">
      <alignment vertical="center"/>
    </xf>
    <xf numFmtId="41" fontId="67" fillId="0" borderId="0" applyFont="0" applyFill="0" applyBorder="0" applyAlignment="0" applyProtection="0">
      <alignment vertical="center"/>
    </xf>
    <xf numFmtId="0" fontId="62" fillId="0" borderId="18" applyProtection="0">
      <alignment horizontal="left" vertical="center"/>
    </xf>
    <xf numFmtId="0" fontId="21" fillId="20" borderId="0" applyProtection="0">
      <alignment vertical="center"/>
    </xf>
    <xf numFmtId="0" fontId="21" fillId="20" borderId="0" applyProtection="0">
      <alignment vertical="center"/>
    </xf>
    <xf numFmtId="0" fontId="21" fillId="20" borderId="0" applyProtection="0">
      <alignment vertical="center"/>
    </xf>
    <xf numFmtId="41" fontId="67" fillId="0" borderId="0" applyFont="0" applyFill="0" applyBorder="0" applyAlignment="0" applyProtection="0">
      <alignment vertical="center"/>
    </xf>
    <xf numFmtId="0" fontId="21" fillId="20" borderId="0" applyProtection="0">
      <alignment vertical="center"/>
    </xf>
    <xf numFmtId="0" fontId="67" fillId="30" borderId="0" applyProtection="0">
      <alignment vertical="center"/>
    </xf>
    <xf numFmtId="0" fontId="21" fillId="20" borderId="0" applyProtection="0">
      <alignment vertical="center"/>
    </xf>
    <xf numFmtId="0" fontId="39" fillId="36" borderId="0" applyProtection="0">
      <alignment vertical="center"/>
    </xf>
    <xf numFmtId="0" fontId="21" fillId="20" borderId="0" applyProtection="0">
      <alignment vertical="center"/>
    </xf>
    <xf numFmtId="0" fontId="25" fillId="6"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21" fillId="17" borderId="0" applyProtection="0">
      <alignment vertical="center"/>
    </xf>
    <xf numFmtId="0" fontId="21" fillId="17" borderId="0" applyProtection="0">
      <alignment vertical="center"/>
    </xf>
    <xf numFmtId="0" fontId="21" fillId="17" borderId="0" applyProtection="0">
      <alignment vertical="center"/>
    </xf>
    <xf numFmtId="0" fontId="20" fillId="16" borderId="0" applyProtection="0">
      <alignment vertical="center"/>
    </xf>
    <xf numFmtId="0" fontId="21" fillId="17" borderId="0" applyNumberFormat="0" applyBorder="0" applyAlignment="0" applyProtection="0">
      <alignment vertical="center"/>
    </xf>
    <xf numFmtId="0" fontId="20" fillId="16" borderId="0" applyProtection="0">
      <alignment vertical="center"/>
    </xf>
    <xf numFmtId="9" fontId="23" fillId="0" borderId="0" applyProtection="0">
      <alignment vertical="center"/>
    </xf>
    <xf numFmtId="0" fontId="21" fillId="17" borderId="0" applyNumberFormat="0" applyBorder="0" applyAlignment="0" applyProtection="0">
      <alignment vertical="center"/>
    </xf>
    <xf numFmtId="0" fontId="20" fillId="16" borderId="0" applyProtection="0">
      <alignment vertical="center"/>
    </xf>
    <xf numFmtId="9" fontId="23" fillId="0" borderId="0" applyProtection="0">
      <alignment vertical="center"/>
    </xf>
    <xf numFmtId="0" fontId="21" fillId="17" borderId="0" applyNumberFormat="0" applyBorder="0" applyAlignment="0" applyProtection="0">
      <alignment vertical="center"/>
    </xf>
    <xf numFmtId="0" fontId="38" fillId="16" borderId="0" applyNumberFormat="0" applyBorder="0" applyAlignment="0" applyProtection="0">
      <alignment vertical="center"/>
    </xf>
    <xf numFmtId="0" fontId="21" fillId="17" borderId="0" applyNumberFormat="0" applyBorder="0" applyAlignment="0" applyProtection="0">
      <alignment vertical="center"/>
    </xf>
    <xf numFmtId="0" fontId="67" fillId="30" borderId="0" applyProtection="0">
      <alignment vertical="center"/>
    </xf>
    <xf numFmtId="0" fontId="8" fillId="26" borderId="0" applyProtection="0">
      <alignment vertical="center"/>
    </xf>
    <xf numFmtId="0" fontId="8" fillId="26" borderId="0" applyProtection="0">
      <alignment vertical="center"/>
    </xf>
    <xf numFmtId="0" fontId="8" fillId="26" borderId="0" applyProtection="0">
      <alignment vertical="center"/>
    </xf>
    <xf numFmtId="0" fontId="8" fillId="26" borderId="0" applyProtection="0">
      <alignment vertical="center"/>
    </xf>
    <xf numFmtId="0" fontId="67" fillId="0" borderId="0" applyProtection="0">
      <alignment vertical="center"/>
    </xf>
    <xf numFmtId="0" fontId="8" fillId="26" borderId="0" applyProtection="0">
      <alignment vertical="center"/>
    </xf>
    <xf numFmtId="0" fontId="67" fillId="0" borderId="0" applyProtection="0">
      <alignment vertical="center"/>
    </xf>
    <xf numFmtId="0" fontId="8" fillId="26" borderId="0" applyProtection="0">
      <alignment vertical="center"/>
    </xf>
    <xf numFmtId="0" fontId="20" fillId="16" borderId="0" applyProtection="0">
      <alignment vertical="center"/>
    </xf>
    <xf numFmtId="0" fontId="8" fillId="26" borderId="0" applyProtection="0">
      <alignment vertical="center"/>
    </xf>
    <xf numFmtId="0" fontId="20" fillId="16" borderId="0" applyProtection="0">
      <alignment vertical="center"/>
    </xf>
    <xf numFmtId="0" fontId="8" fillId="26" borderId="0" applyProtection="0">
      <alignment vertical="center"/>
    </xf>
    <xf numFmtId="0" fontId="8" fillId="26" borderId="0" applyNumberFormat="0" applyBorder="0" applyAlignment="0" applyProtection="0">
      <alignment vertical="center"/>
    </xf>
    <xf numFmtId="0" fontId="8" fillId="26" borderId="0" applyNumberFormat="0" applyBorder="0" applyAlignment="0" applyProtection="0">
      <alignment vertical="center"/>
    </xf>
    <xf numFmtId="0" fontId="8" fillId="26" borderId="0" applyNumberFormat="0" applyBorder="0" applyAlignment="0" applyProtection="0">
      <alignment vertical="center"/>
    </xf>
    <xf numFmtId="0" fontId="8" fillId="26" borderId="0" applyNumberFormat="0" applyBorder="0" applyAlignment="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20" fillId="16" borderId="0" applyProtection="0">
      <alignment vertical="center"/>
    </xf>
    <xf numFmtId="14" fontId="52" fillId="0" borderId="0">
      <alignment horizontal="center" vertical="center" wrapText="1"/>
      <protection locked="0"/>
    </xf>
    <xf numFmtId="0" fontId="8" fillId="19" borderId="0" applyNumberFormat="0" applyBorder="0" applyAlignment="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8" fillId="8" borderId="0" applyNumberFormat="0" applyBorder="0" applyAlignment="0" applyProtection="0">
      <alignment vertical="center"/>
    </xf>
    <xf numFmtId="0" fontId="21" fillId="23" borderId="0" applyProtection="0">
      <alignment vertical="center"/>
    </xf>
    <xf numFmtId="0" fontId="21" fillId="23" borderId="0" applyProtection="0">
      <alignment vertical="center"/>
    </xf>
    <xf numFmtId="0" fontId="21" fillId="23" borderId="0" applyProtection="0">
      <alignment vertical="center"/>
    </xf>
    <xf numFmtId="0" fontId="21" fillId="23" borderId="0" applyNumberFormat="0" applyBorder="0" applyAlignment="0" applyProtection="0">
      <alignment vertical="center"/>
    </xf>
    <xf numFmtId="0" fontId="21" fillId="9" borderId="0" applyProtection="0">
      <alignment vertical="center"/>
    </xf>
    <xf numFmtId="0" fontId="58" fillId="0" borderId="0" applyProtection="0">
      <alignment vertical="center"/>
    </xf>
    <xf numFmtId="0" fontId="21" fillId="9" borderId="0" applyProtection="0">
      <alignment vertical="center"/>
    </xf>
    <xf numFmtId="0" fontId="21" fillId="9" borderId="0" applyProtection="0">
      <alignment vertical="center"/>
    </xf>
    <xf numFmtId="0" fontId="21" fillId="9" borderId="0" applyProtection="0">
      <alignment vertical="center"/>
    </xf>
    <xf numFmtId="0" fontId="21" fillId="9" borderId="0" applyProtection="0">
      <alignment vertical="center"/>
    </xf>
    <xf numFmtId="0" fontId="21" fillId="9" borderId="0" applyProtection="0">
      <alignment vertical="center"/>
    </xf>
    <xf numFmtId="0" fontId="13" fillId="0" borderId="22" applyProtection="0">
      <alignment vertical="center"/>
    </xf>
    <xf numFmtId="0" fontId="21" fillId="9" borderId="0" applyNumberFormat="0" applyBorder="0" applyAlignment="0" applyProtection="0">
      <alignment vertical="center"/>
    </xf>
    <xf numFmtId="0" fontId="13" fillId="0" borderId="22" applyProtection="0">
      <alignment vertical="center"/>
    </xf>
    <xf numFmtId="0" fontId="21" fillId="9" borderId="0" applyNumberFormat="0" applyBorder="0" applyAlignment="0" applyProtection="0">
      <alignment vertical="center"/>
    </xf>
    <xf numFmtId="0" fontId="13" fillId="0" borderId="22"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Protection="0">
      <alignment vertical="center"/>
    </xf>
    <xf numFmtId="0" fontId="8" fillId="18" borderId="0" applyNumberFormat="0" applyBorder="0" applyAlignment="0" applyProtection="0">
      <alignment vertical="center"/>
    </xf>
    <xf numFmtId="0" fontId="28" fillId="0" borderId="0" applyProtection="0">
      <alignment vertical="center"/>
    </xf>
    <xf numFmtId="0" fontId="8" fillId="18" borderId="0" applyNumberFormat="0" applyBorder="0" applyAlignment="0" applyProtection="0">
      <alignment vertical="center"/>
    </xf>
    <xf numFmtId="0" fontId="28" fillId="0" borderId="0" applyProtection="0">
      <alignment vertical="center"/>
    </xf>
    <xf numFmtId="0" fontId="8" fillId="18" borderId="0" applyNumberFormat="0" applyBorder="0" applyAlignment="0" applyProtection="0">
      <alignment vertical="center"/>
    </xf>
    <xf numFmtId="0" fontId="48" fillId="35" borderId="4">
      <alignment vertical="center"/>
      <protection locked="0"/>
    </xf>
    <xf numFmtId="0" fontId="8" fillId="8" borderId="0" applyProtection="0">
      <alignment vertical="center"/>
    </xf>
    <xf numFmtId="0" fontId="42" fillId="0" borderId="5" applyProtection="0">
      <alignment horizontal="left" vertical="center"/>
    </xf>
    <xf numFmtId="0" fontId="8" fillId="8" borderId="0" applyProtection="0">
      <alignment vertical="center"/>
    </xf>
    <xf numFmtId="0" fontId="8" fillId="8" borderId="0" applyProtection="0">
      <alignment vertical="center"/>
    </xf>
    <xf numFmtId="0" fontId="8" fillId="8" borderId="0" applyProtection="0">
      <alignment vertical="center"/>
    </xf>
    <xf numFmtId="0" fontId="8" fillId="8" borderId="0" applyProtection="0">
      <alignment vertical="center"/>
    </xf>
    <xf numFmtId="0" fontId="8" fillId="8" borderId="0" applyProtection="0">
      <alignment vertical="center"/>
    </xf>
    <xf numFmtId="0" fontId="8" fillId="8" borderId="0" applyProtection="0">
      <alignment vertical="center"/>
    </xf>
    <xf numFmtId="37" fontId="56" fillId="0" borderId="0" applyProtection="0">
      <alignment vertical="center"/>
    </xf>
    <xf numFmtId="0" fontId="8" fillId="8" borderId="0" applyProtection="0">
      <alignment vertical="center"/>
    </xf>
    <xf numFmtId="0" fontId="8" fillId="8" borderId="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21" fillId="8" borderId="0" applyProtection="0">
      <alignment vertical="center"/>
    </xf>
    <xf numFmtId="0" fontId="21" fillId="8" borderId="0" applyProtection="0">
      <alignment vertical="center"/>
    </xf>
    <xf numFmtId="0" fontId="38" fillId="16" borderId="0" applyNumberFormat="0" applyBorder="0" applyAlignment="0" applyProtection="0">
      <alignment vertical="center"/>
    </xf>
    <xf numFmtId="0" fontId="21" fillId="8" borderId="0" applyProtection="0">
      <alignment vertical="center"/>
    </xf>
    <xf numFmtId="0" fontId="21" fillId="8" borderId="0" applyProtection="0">
      <alignment vertical="center"/>
    </xf>
    <xf numFmtId="0" fontId="31" fillId="6" borderId="0" applyProtection="0">
      <alignment vertical="center"/>
    </xf>
    <xf numFmtId="0" fontId="21" fillId="8" borderId="0" applyProtection="0">
      <alignment vertical="center"/>
    </xf>
    <xf numFmtId="0" fontId="38" fillId="16" borderId="0" applyNumberFormat="0" applyBorder="0" applyAlignment="0" applyProtection="0">
      <alignment vertical="center"/>
    </xf>
    <xf numFmtId="0" fontId="21" fillId="8" borderId="0" applyProtection="0">
      <alignment vertical="center"/>
    </xf>
    <xf numFmtId="0" fontId="21" fillId="8" borderId="0" applyProtection="0">
      <alignment vertical="center"/>
    </xf>
    <xf numFmtId="0" fontId="39" fillId="31" borderId="0" applyProtection="0">
      <alignment vertical="center"/>
    </xf>
    <xf numFmtId="0" fontId="21" fillId="8" borderId="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25" borderId="0" applyProtection="0">
      <alignment vertical="center"/>
    </xf>
    <xf numFmtId="0" fontId="21" fillId="25" borderId="0" applyProtection="0">
      <alignment vertical="center"/>
    </xf>
    <xf numFmtId="0" fontId="21" fillId="25" borderId="0" applyProtection="0">
      <alignment vertical="center"/>
    </xf>
    <xf numFmtId="0" fontId="21" fillId="25" borderId="0" applyProtection="0">
      <alignment vertical="center"/>
    </xf>
    <xf numFmtId="0" fontId="21" fillId="25" borderId="0" applyProtection="0">
      <alignment vertical="center"/>
    </xf>
    <xf numFmtId="0" fontId="21" fillId="25" borderId="0" applyProtection="0">
      <alignment vertical="center"/>
    </xf>
    <xf numFmtId="0" fontId="25" fillId="6" borderId="0" applyProtection="0">
      <alignment vertical="center"/>
    </xf>
    <xf numFmtId="0" fontId="21" fillId="25" borderId="0" applyProtection="0">
      <alignment vertical="center"/>
    </xf>
    <xf numFmtId="0" fontId="25" fillId="6" borderId="0" applyProtection="0">
      <alignment vertical="center"/>
    </xf>
    <xf numFmtId="0" fontId="21" fillId="25" borderId="0" applyNumberFormat="0" applyBorder="0" applyAlignment="0" applyProtection="0">
      <alignment vertical="center"/>
    </xf>
    <xf numFmtId="0" fontId="25" fillId="6" borderId="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21" fillId="25" borderId="0" applyNumberFormat="0" applyBorder="0" applyAlignment="0" applyProtection="0">
      <alignment vertical="center"/>
    </xf>
    <xf numFmtId="0" fontId="52" fillId="0" borderId="0">
      <alignment horizontal="center" vertical="center" wrapText="1"/>
      <protection locked="0"/>
    </xf>
    <xf numFmtId="0" fontId="52" fillId="0" borderId="0">
      <alignment horizontal="center" vertical="center" wrapText="1"/>
      <protection locked="0"/>
    </xf>
    <xf numFmtId="0" fontId="52" fillId="0" borderId="0">
      <alignment horizontal="center" vertical="center" wrapText="1"/>
      <protection locked="0"/>
    </xf>
    <xf numFmtId="0" fontId="67" fillId="0" borderId="0">
      <alignment vertical="center"/>
    </xf>
    <xf numFmtId="0" fontId="52" fillId="0" borderId="0">
      <alignment horizontal="center" vertical="center" wrapText="1"/>
      <protection locked="0"/>
    </xf>
    <xf numFmtId="0" fontId="52" fillId="0" borderId="0">
      <alignment horizontal="center" vertical="center" wrapText="1"/>
      <protection locked="0"/>
    </xf>
    <xf numFmtId="0" fontId="52" fillId="0" borderId="0">
      <alignment horizontal="center" vertical="center" wrapText="1"/>
      <protection locked="0"/>
    </xf>
    <xf numFmtId="0" fontId="52" fillId="0" borderId="0">
      <alignment horizontal="center" vertical="center" wrapText="1"/>
      <protection locked="0"/>
    </xf>
    <xf numFmtId="9" fontId="23" fillId="0" borderId="0" applyProtection="0">
      <alignment vertical="center"/>
    </xf>
    <xf numFmtId="189" fontId="28" fillId="0" borderId="0" applyProtection="0">
      <alignment vertical="center"/>
    </xf>
    <xf numFmtId="189" fontId="28" fillId="0" borderId="0" applyProtection="0">
      <alignment vertical="center"/>
    </xf>
    <xf numFmtId="189" fontId="28" fillId="0" borderId="0" applyProtection="0">
      <alignment vertical="center"/>
    </xf>
    <xf numFmtId="189" fontId="28" fillId="0" borderId="0" applyProtection="0">
      <alignment vertical="center"/>
    </xf>
    <xf numFmtId="189" fontId="28" fillId="0" borderId="0" applyProtection="0">
      <alignment vertical="center"/>
    </xf>
    <xf numFmtId="189" fontId="28" fillId="0" borderId="0" applyProtection="0">
      <alignment vertical="center"/>
    </xf>
    <xf numFmtId="189" fontId="28" fillId="0" borderId="0" applyProtection="0">
      <alignment vertical="center"/>
    </xf>
    <xf numFmtId="189" fontId="28" fillId="0" borderId="0" applyProtection="0">
      <alignment vertical="center"/>
    </xf>
    <xf numFmtId="192" fontId="28" fillId="0" borderId="0" applyProtection="0">
      <alignment vertical="center"/>
    </xf>
    <xf numFmtId="192" fontId="28" fillId="0" borderId="0" applyProtection="0">
      <alignment vertical="center"/>
    </xf>
    <xf numFmtId="192" fontId="28" fillId="0" borderId="0" applyProtection="0">
      <alignment vertical="center"/>
    </xf>
    <xf numFmtId="192" fontId="28" fillId="0" borderId="0" applyProtection="0">
      <alignment vertical="center"/>
    </xf>
    <xf numFmtId="192" fontId="28" fillId="0" borderId="0" applyProtection="0">
      <alignment vertical="center"/>
    </xf>
    <xf numFmtId="185" fontId="30" fillId="12" borderId="0" applyProtection="0">
      <alignment vertical="center"/>
    </xf>
    <xf numFmtId="192" fontId="28" fillId="0" borderId="0" applyProtection="0">
      <alignment vertical="center"/>
    </xf>
    <xf numFmtId="15" fontId="49" fillId="0" borderId="0" applyProtection="0">
      <alignment vertical="center"/>
    </xf>
    <xf numFmtId="15" fontId="49" fillId="0" borderId="0" applyProtection="0">
      <alignment vertical="center"/>
    </xf>
    <xf numFmtId="15" fontId="49" fillId="0" borderId="0" applyProtection="0">
      <alignment vertical="center"/>
    </xf>
    <xf numFmtId="15" fontId="49" fillId="0" borderId="0" applyProtection="0">
      <alignment vertical="center"/>
    </xf>
    <xf numFmtId="15" fontId="49" fillId="0" borderId="0" applyProtection="0">
      <alignment vertical="center"/>
    </xf>
    <xf numFmtId="15" fontId="49" fillId="0" borderId="0" applyProtection="0">
      <alignment vertical="center"/>
    </xf>
    <xf numFmtId="15" fontId="49" fillId="0" borderId="0" applyProtection="0">
      <alignment vertical="center"/>
    </xf>
    <xf numFmtId="0" fontId="25" fillId="6" borderId="0" applyNumberFormat="0" applyBorder="0" applyAlignment="0" applyProtection="0">
      <alignment vertical="center"/>
    </xf>
    <xf numFmtId="182" fontId="28" fillId="0" borderId="0" applyProtection="0">
      <alignment vertical="center"/>
    </xf>
    <xf numFmtId="182" fontId="28" fillId="0" borderId="0" applyProtection="0">
      <alignment vertical="center"/>
    </xf>
    <xf numFmtId="0" fontId="43" fillId="33" borderId="0" applyProtection="0">
      <alignment vertical="center"/>
    </xf>
    <xf numFmtId="182" fontId="28" fillId="0" borderId="0" applyProtection="0">
      <alignment vertical="center"/>
    </xf>
    <xf numFmtId="0" fontId="43" fillId="33" borderId="0" applyProtection="0">
      <alignment vertical="center"/>
    </xf>
    <xf numFmtId="182" fontId="28" fillId="0" borderId="0" applyProtection="0">
      <alignment vertical="center"/>
    </xf>
    <xf numFmtId="182" fontId="28" fillId="0" borderId="0" applyProtection="0">
      <alignment vertical="center"/>
    </xf>
    <xf numFmtId="182" fontId="28" fillId="0" borderId="0" applyProtection="0">
      <alignment vertical="center"/>
    </xf>
    <xf numFmtId="0" fontId="29" fillId="20" borderId="0" applyProtection="0">
      <alignment vertical="center"/>
    </xf>
    <xf numFmtId="0" fontId="29" fillId="20" borderId="0" applyProtection="0">
      <alignment vertical="center"/>
    </xf>
    <xf numFmtId="0" fontId="29" fillId="20" borderId="0" applyProtection="0">
      <alignment vertical="center"/>
    </xf>
    <xf numFmtId="0" fontId="29" fillId="20" borderId="0" applyProtection="0">
      <alignment vertical="center"/>
    </xf>
    <xf numFmtId="0" fontId="29" fillId="20" borderId="0" applyProtection="0">
      <alignment vertical="center"/>
    </xf>
    <xf numFmtId="0" fontId="67" fillId="0" borderId="0" applyProtection="0">
      <alignment vertical="center"/>
    </xf>
    <xf numFmtId="0" fontId="29" fillId="20" borderId="0" applyProtection="0">
      <alignment vertical="center"/>
    </xf>
    <xf numFmtId="0" fontId="67" fillId="0" borderId="0" applyProtection="0">
      <alignment vertical="center"/>
    </xf>
    <xf numFmtId="0" fontId="29" fillId="20" borderId="0" applyProtection="0">
      <alignment vertical="center"/>
    </xf>
    <xf numFmtId="14" fontId="52" fillId="0" borderId="0">
      <alignment horizontal="center" vertical="center" wrapText="1"/>
      <protection locked="0"/>
    </xf>
    <xf numFmtId="0" fontId="29" fillId="20" borderId="0" applyProtection="0">
      <alignment vertical="center"/>
    </xf>
    <xf numFmtId="0" fontId="29" fillId="20" borderId="0" applyProtection="0">
      <alignment vertical="center"/>
    </xf>
    <xf numFmtId="0" fontId="39" fillId="9" borderId="0" applyProtection="0">
      <alignment vertical="center"/>
    </xf>
    <xf numFmtId="0" fontId="24" fillId="0" borderId="23" applyProtection="0">
      <alignment vertical="center"/>
    </xf>
    <xf numFmtId="0" fontId="39" fillId="9" borderId="0" applyProtection="0">
      <alignment vertical="center"/>
    </xf>
    <xf numFmtId="0" fontId="24" fillId="0" borderId="23" applyProtection="0">
      <alignment vertical="center"/>
    </xf>
    <xf numFmtId="0" fontId="39" fillId="9" borderId="0" applyProtection="0">
      <alignment vertical="center"/>
    </xf>
    <xf numFmtId="0" fontId="24" fillId="0" borderId="23" applyProtection="0">
      <alignment vertical="center"/>
    </xf>
    <xf numFmtId="0" fontId="24" fillId="0" borderId="23" applyProtection="0">
      <alignment vertical="center"/>
    </xf>
    <xf numFmtId="0" fontId="24" fillId="0" borderId="23" applyProtection="0">
      <alignment vertical="center"/>
    </xf>
    <xf numFmtId="0" fontId="24" fillId="0" borderId="23" applyProtection="0">
      <alignment vertical="center"/>
    </xf>
    <xf numFmtId="0" fontId="24" fillId="0" borderId="23" applyProtection="0">
      <alignment vertical="center"/>
    </xf>
    <xf numFmtId="0" fontId="24" fillId="0" borderId="23" applyProtection="0">
      <alignment vertical="center"/>
    </xf>
    <xf numFmtId="0" fontId="39" fillId="9" borderId="0" applyProtection="0">
      <alignment vertical="center"/>
    </xf>
    <xf numFmtId="0" fontId="24" fillId="0" borderId="7" applyProtection="0">
      <alignment horizontal="left" vertical="center"/>
    </xf>
    <xf numFmtId="0" fontId="24" fillId="0" borderId="7" applyProtection="0">
      <alignment horizontal="left" vertical="center"/>
    </xf>
    <xf numFmtId="0" fontId="24" fillId="0" borderId="7" applyProtection="0">
      <alignment horizontal="left" vertical="center"/>
    </xf>
    <xf numFmtId="0" fontId="48" fillId="35" borderId="4">
      <alignment vertical="center"/>
      <protection locked="0"/>
    </xf>
    <xf numFmtId="0" fontId="24" fillId="0" borderId="7" applyProtection="0">
      <alignment horizontal="left" vertical="center"/>
    </xf>
    <xf numFmtId="0" fontId="24" fillId="0" borderId="7" applyProtection="0">
      <alignment horizontal="left" vertical="center"/>
    </xf>
    <xf numFmtId="0" fontId="24" fillId="0" borderId="7" applyProtection="0">
      <alignment horizontal="left" vertical="center"/>
    </xf>
    <xf numFmtId="0" fontId="24" fillId="0" borderId="7" applyProtection="0">
      <alignment horizontal="left" vertical="center"/>
    </xf>
    <xf numFmtId="0" fontId="20" fillId="16" borderId="0" applyProtection="0">
      <alignment vertical="center"/>
    </xf>
    <xf numFmtId="0" fontId="29" fillId="18" borderId="0" applyProtection="0">
      <alignment vertical="center"/>
    </xf>
    <xf numFmtId="0" fontId="20" fillId="16" borderId="0" applyProtection="0">
      <alignment vertical="center"/>
    </xf>
    <xf numFmtId="0" fontId="29" fillId="18" borderId="0" applyProtection="0">
      <alignment vertical="center"/>
    </xf>
    <xf numFmtId="0" fontId="20" fillId="16" borderId="0" applyProtection="0">
      <alignment vertical="center"/>
    </xf>
    <xf numFmtId="0" fontId="29" fillId="18" borderId="0" applyProtection="0">
      <alignment vertical="center"/>
    </xf>
    <xf numFmtId="0" fontId="29" fillId="18" borderId="0" applyProtection="0">
      <alignment vertical="center"/>
    </xf>
    <xf numFmtId="0" fontId="29" fillId="18" borderId="0" applyProtection="0">
      <alignment vertical="center"/>
    </xf>
    <xf numFmtId="0" fontId="20" fillId="16" borderId="0" applyProtection="0">
      <alignment vertical="center"/>
    </xf>
    <xf numFmtId="0" fontId="29" fillId="18" borderId="0" applyProtection="0">
      <alignment vertical="center"/>
    </xf>
    <xf numFmtId="0" fontId="20" fillId="16" borderId="0" applyProtection="0">
      <alignment vertical="center"/>
    </xf>
    <xf numFmtId="0" fontId="29" fillId="18" borderId="0" applyProtection="0">
      <alignment vertical="center"/>
    </xf>
    <xf numFmtId="0" fontId="20" fillId="16" borderId="0" applyProtection="0">
      <alignment vertical="center"/>
    </xf>
    <xf numFmtId="0" fontId="29" fillId="18" borderId="0" applyProtection="0">
      <alignment vertical="center"/>
    </xf>
    <xf numFmtId="185" fontId="26" fillId="22" borderId="0" applyProtection="0">
      <alignment vertical="center"/>
    </xf>
    <xf numFmtId="185" fontId="26" fillId="22" borderId="0" applyProtection="0">
      <alignment vertical="center"/>
    </xf>
    <xf numFmtId="185" fontId="26" fillId="22" borderId="0" applyProtection="0">
      <alignment vertical="center"/>
    </xf>
    <xf numFmtId="185" fontId="26" fillId="22" borderId="0" applyProtection="0">
      <alignment vertical="center"/>
    </xf>
    <xf numFmtId="185" fontId="26" fillId="22" borderId="0" applyProtection="0">
      <alignment vertical="center"/>
    </xf>
    <xf numFmtId="185" fontId="30" fillId="12" borderId="0" applyProtection="0">
      <alignment vertical="center"/>
    </xf>
    <xf numFmtId="185" fontId="30" fillId="12" borderId="0" applyProtection="0">
      <alignment vertical="center"/>
    </xf>
    <xf numFmtId="0" fontId="31" fillId="6" borderId="0" applyProtection="0">
      <alignment vertical="center"/>
    </xf>
    <xf numFmtId="185" fontId="30" fillId="12" borderId="0" applyProtection="0">
      <alignment vertical="center"/>
    </xf>
    <xf numFmtId="0" fontId="31" fillId="6" borderId="0" applyProtection="0">
      <alignment vertical="center"/>
    </xf>
    <xf numFmtId="185" fontId="30" fillId="12" borderId="0" applyProtection="0">
      <alignment vertical="center"/>
    </xf>
    <xf numFmtId="185" fontId="30" fillId="12" borderId="0" applyProtection="0">
      <alignment vertical="center"/>
    </xf>
    <xf numFmtId="0" fontId="48" fillId="35" borderId="4">
      <alignment vertical="center"/>
      <protection locked="0"/>
    </xf>
    <xf numFmtId="0" fontId="67" fillId="30" borderId="0" applyNumberFormat="0" applyFont="0" applyBorder="0" applyAlignment="0" applyProtection="0">
      <alignment vertical="center"/>
    </xf>
    <xf numFmtId="0" fontId="59" fillId="0"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28" fillId="0" borderId="0" applyProtection="0">
      <alignment vertical="center"/>
    </xf>
    <xf numFmtId="37" fontId="56" fillId="0" borderId="0" applyProtection="0">
      <alignment vertical="center"/>
    </xf>
    <xf numFmtId="37" fontId="56" fillId="0" borderId="0" applyProtection="0">
      <alignment vertical="center"/>
    </xf>
    <xf numFmtId="37" fontId="56" fillId="0" borderId="0" applyProtection="0">
      <alignment vertical="center"/>
    </xf>
    <xf numFmtId="37" fontId="56" fillId="0" borderId="0" applyProtection="0">
      <alignment vertical="center"/>
    </xf>
    <xf numFmtId="37" fontId="56" fillId="0" borderId="0" applyProtection="0">
      <alignment vertical="center"/>
    </xf>
    <xf numFmtId="0" fontId="25" fillId="6" borderId="0" applyNumberFormat="0" applyBorder="0" applyAlignment="0" applyProtection="0">
      <alignment vertical="center"/>
    </xf>
    <xf numFmtId="37" fontId="56" fillId="0" borderId="0" applyProtection="0">
      <alignment vertical="center"/>
    </xf>
    <xf numFmtId="37" fontId="56" fillId="0" borderId="0" applyProtection="0">
      <alignment vertical="center"/>
    </xf>
    <xf numFmtId="37" fontId="56"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188" fontId="42" fillId="0" borderId="0" applyProtection="0">
      <alignment vertical="center"/>
    </xf>
    <xf numFmtId="0" fontId="20" fillId="16" borderId="0" applyProtection="0">
      <alignment vertical="center"/>
    </xf>
    <xf numFmtId="14" fontId="52" fillId="0" borderId="0">
      <alignment horizontal="center" vertical="center" wrapText="1"/>
      <protection locked="0"/>
    </xf>
    <xf numFmtId="0" fontId="20" fillId="16" borderId="0" applyProtection="0">
      <alignment vertical="center"/>
    </xf>
    <xf numFmtId="14" fontId="52" fillId="0" borderId="0">
      <alignment horizontal="center" vertical="center" wrapText="1"/>
      <protection locked="0"/>
    </xf>
    <xf numFmtId="0" fontId="20" fillId="16" borderId="0" applyProtection="0">
      <alignment vertical="center"/>
    </xf>
    <xf numFmtId="14" fontId="52" fillId="0" borderId="0">
      <alignment horizontal="center" vertical="center" wrapText="1"/>
      <protection locked="0"/>
    </xf>
    <xf numFmtId="0" fontId="48" fillId="35" borderId="4">
      <alignment vertical="center"/>
      <protection locked="0"/>
    </xf>
    <xf numFmtId="14" fontId="52" fillId="0" borderId="0">
      <alignment horizontal="center" vertical="center" wrapText="1"/>
      <protection locked="0"/>
    </xf>
    <xf numFmtId="0" fontId="20" fillId="16" borderId="0" applyProtection="0">
      <alignment vertical="center"/>
    </xf>
    <xf numFmtId="14" fontId="52" fillId="0" borderId="0">
      <alignment horizontal="center" vertical="center" wrapText="1"/>
      <protection locked="0"/>
    </xf>
    <xf numFmtId="0" fontId="20" fillId="16" borderId="0" applyProtection="0">
      <alignment vertical="center"/>
    </xf>
    <xf numFmtId="0" fontId="62" fillId="0" borderId="18" applyProtection="0">
      <alignment horizontal="center" vertical="center"/>
    </xf>
    <xf numFmtId="14" fontId="52" fillId="0" borderId="0">
      <alignment horizontal="center" vertical="center" wrapText="1"/>
      <protection locked="0"/>
    </xf>
    <xf numFmtId="10" fontId="67" fillId="0" borderId="0" applyProtection="0">
      <alignment vertical="center"/>
    </xf>
    <xf numFmtId="10" fontId="67" fillId="0" borderId="0" applyFont="0" applyFill="0" applyBorder="0" applyAlignment="0" applyProtection="0">
      <alignment vertical="center"/>
    </xf>
    <xf numFmtId="10" fontId="67" fillId="0" borderId="0" applyProtection="0">
      <alignment vertical="center"/>
    </xf>
    <xf numFmtId="10" fontId="67" fillId="0" borderId="0" applyProtection="0">
      <alignment vertical="center"/>
    </xf>
    <xf numFmtId="10" fontId="67" fillId="0" borderId="0" applyFont="0" applyFill="0" applyBorder="0" applyAlignment="0" applyProtection="0">
      <alignment vertical="center"/>
    </xf>
    <xf numFmtId="10" fontId="67" fillId="0" borderId="0" applyProtection="0">
      <alignment vertical="center"/>
    </xf>
    <xf numFmtId="10" fontId="67" fillId="0" borderId="0" applyProtection="0">
      <alignment vertical="center"/>
    </xf>
    <xf numFmtId="10" fontId="67" fillId="0" borderId="0" applyProtection="0">
      <alignment vertical="center"/>
    </xf>
    <xf numFmtId="10" fontId="67" fillId="0" borderId="0" applyProtection="0">
      <alignment vertical="center"/>
    </xf>
    <xf numFmtId="10" fontId="67" fillId="0" borderId="0" applyProtection="0">
      <alignment vertical="center"/>
    </xf>
    <xf numFmtId="10" fontId="67" fillId="0" borderId="0" applyProtection="0">
      <alignment vertical="center"/>
    </xf>
    <xf numFmtId="10" fontId="67" fillId="0" borderId="0" applyFont="0" applyFill="0" applyBorder="0" applyAlignment="0" applyProtection="0">
      <alignment vertical="center"/>
    </xf>
    <xf numFmtId="0" fontId="48" fillId="35" borderId="4">
      <alignment vertical="center"/>
      <protection locked="0"/>
    </xf>
    <xf numFmtId="10" fontId="67" fillId="0" borderId="0" applyFont="0" applyFill="0" applyBorder="0" applyAlignment="0" applyProtection="0">
      <alignment vertical="center"/>
    </xf>
    <xf numFmtId="0" fontId="48" fillId="35" borderId="4">
      <alignment vertical="center"/>
      <protection locked="0"/>
    </xf>
    <xf numFmtId="10" fontId="67" fillId="0" borderId="0" applyFont="0" applyFill="0" applyBorder="0" applyAlignment="0" applyProtection="0">
      <alignment vertical="center"/>
    </xf>
    <xf numFmtId="10" fontId="67" fillId="0" borderId="0" applyFont="0" applyFill="0" applyBorder="0" applyAlignment="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48" fillId="35" borderId="4">
      <alignment vertical="center"/>
      <protection locked="0"/>
    </xf>
    <xf numFmtId="0" fontId="67" fillId="0" borderId="0" applyProtection="0">
      <alignment vertical="center"/>
    </xf>
    <xf numFmtId="0" fontId="67" fillId="0" borderId="0" applyProtection="0">
      <alignment vertical="center"/>
    </xf>
    <xf numFmtId="0" fontId="67" fillId="0" borderId="0" applyNumberFormat="0" applyFont="0" applyFill="0" applyBorder="0" applyAlignment="0" applyProtection="0">
      <alignment horizontal="left" vertical="center"/>
    </xf>
    <xf numFmtId="0" fontId="67" fillId="0" borderId="0" applyNumberFormat="0" applyFont="0" applyFill="0" applyBorder="0" applyAlignment="0" applyProtection="0">
      <alignment horizontal="left" vertical="center"/>
    </xf>
    <xf numFmtId="0" fontId="67" fillId="0" borderId="0" applyNumberFormat="0" applyFont="0" applyFill="0" applyBorder="0" applyAlignment="0" applyProtection="0">
      <alignment horizontal="left" vertical="center"/>
    </xf>
    <xf numFmtId="0" fontId="67" fillId="0" borderId="0" applyNumberFormat="0" applyFont="0" applyFill="0" applyBorder="0" applyAlignment="0" applyProtection="0">
      <alignment horizontal="left" vertical="center"/>
    </xf>
    <xf numFmtId="0" fontId="67" fillId="0" borderId="0" applyNumberFormat="0" applyFont="0" applyFill="0" applyBorder="0" applyAlignment="0" applyProtection="0">
      <alignment horizontal="left" vertical="center"/>
    </xf>
    <xf numFmtId="0" fontId="25" fillId="6" borderId="0" applyNumberFormat="0" applyBorder="0" applyAlignment="0" applyProtection="0">
      <alignment vertical="center"/>
    </xf>
    <xf numFmtId="15" fontId="67" fillId="0" borderId="0" applyProtection="0">
      <alignment vertical="center"/>
    </xf>
    <xf numFmtId="15" fontId="67" fillId="0" borderId="0" applyFont="0" applyFill="0" applyBorder="0" applyAlignment="0" applyProtection="0">
      <alignment vertical="center"/>
    </xf>
    <xf numFmtId="15" fontId="67" fillId="0" borderId="0" applyProtection="0">
      <alignment vertical="center"/>
    </xf>
    <xf numFmtId="15" fontId="67" fillId="0" borderId="0" applyProtection="0">
      <alignment vertical="center"/>
    </xf>
    <xf numFmtId="15" fontId="67" fillId="0" borderId="0" applyFont="0" applyFill="0" applyBorder="0" applyAlignment="0" applyProtection="0">
      <alignment vertical="center"/>
    </xf>
    <xf numFmtId="15" fontId="67" fillId="0" borderId="0" applyFont="0" applyFill="0" applyBorder="0" applyAlignment="0" applyProtection="0">
      <alignment vertical="center"/>
    </xf>
    <xf numFmtId="15" fontId="67" fillId="0" borderId="0" applyFont="0" applyFill="0" applyBorder="0" applyAlignment="0" applyProtection="0">
      <alignment vertical="center"/>
    </xf>
    <xf numFmtId="4" fontId="67" fillId="0" borderId="0" applyFont="0" applyFill="0" applyBorder="0" applyAlignment="0" applyProtection="0">
      <alignment vertical="center"/>
    </xf>
    <xf numFmtId="0" fontId="67" fillId="0" borderId="0" applyProtection="0">
      <alignment vertical="center"/>
    </xf>
    <xf numFmtId="4" fontId="67" fillId="0" borderId="0" applyProtection="0">
      <alignment vertical="center"/>
    </xf>
    <xf numFmtId="0" fontId="34" fillId="0" borderId="0" applyProtection="0">
      <alignment vertical="center"/>
    </xf>
    <xf numFmtId="0" fontId="67" fillId="0" borderId="0" applyProtection="0">
      <alignment vertical="center"/>
    </xf>
    <xf numFmtId="4" fontId="67" fillId="0" borderId="0" applyProtection="0">
      <alignment vertical="center"/>
    </xf>
    <xf numFmtId="0" fontId="67" fillId="0" borderId="0" applyProtection="0">
      <alignment vertical="center"/>
    </xf>
    <xf numFmtId="4" fontId="67" fillId="0" borderId="0" applyProtection="0">
      <alignment vertical="center"/>
    </xf>
    <xf numFmtId="0" fontId="67" fillId="0" borderId="0" applyProtection="0">
      <alignment vertical="center"/>
    </xf>
    <xf numFmtId="4" fontId="67" fillId="0" borderId="0" applyProtection="0">
      <alignment vertical="center"/>
    </xf>
    <xf numFmtId="0" fontId="67" fillId="0" borderId="0" applyProtection="0">
      <alignment vertical="center"/>
    </xf>
    <xf numFmtId="4" fontId="67" fillId="0" borderId="0" applyProtection="0">
      <alignment vertical="center"/>
    </xf>
    <xf numFmtId="0" fontId="67" fillId="0" borderId="0" applyProtection="0">
      <alignment vertical="center"/>
    </xf>
    <xf numFmtId="4" fontId="67" fillId="0" borderId="0" applyProtection="0">
      <alignment vertical="center"/>
    </xf>
    <xf numFmtId="0" fontId="67" fillId="0" borderId="0" applyProtection="0">
      <alignment vertical="center"/>
    </xf>
    <xf numFmtId="4" fontId="67" fillId="0" borderId="0" applyFont="0" applyFill="0" applyBorder="0" applyAlignment="0" applyProtection="0">
      <alignment vertical="center"/>
    </xf>
    <xf numFmtId="0" fontId="23" fillId="0" borderId="0" applyProtection="0">
      <alignment vertical="center"/>
    </xf>
    <xf numFmtId="4" fontId="67" fillId="0" borderId="0" applyFont="0" applyFill="0" applyBorder="0" applyAlignment="0" applyProtection="0">
      <alignment vertical="center"/>
    </xf>
    <xf numFmtId="0" fontId="67" fillId="0" borderId="0" applyProtection="0">
      <alignment vertical="center"/>
    </xf>
    <xf numFmtId="0" fontId="67" fillId="0" borderId="0" applyProtection="0">
      <alignment vertical="center"/>
    </xf>
    <xf numFmtId="4" fontId="67" fillId="0" borderId="0" applyFont="0" applyFill="0" applyBorder="0" applyAlignment="0" applyProtection="0">
      <alignment vertical="center"/>
    </xf>
    <xf numFmtId="0" fontId="47" fillId="5" borderId="27" applyProtection="0">
      <alignment vertical="center"/>
    </xf>
    <xf numFmtId="0" fontId="67" fillId="0" borderId="0">
      <alignment vertical="center"/>
    </xf>
    <xf numFmtId="0" fontId="67" fillId="0" borderId="0" applyProtection="0">
      <alignment vertical="center"/>
    </xf>
    <xf numFmtId="4" fontId="67" fillId="0" borderId="0" applyFont="0" applyFill="0" applyBorder="0" applyAlignment="0" applyProtection="0">
      <alignment vertical="center"/>
    </xf>
    <xf numFmtId="0" fontId="67" fillId="0" borderId="0" applyProtection="0">
      <alignment vertical="center"/>
    </xf>
    <xf numFmtId="0" fontId="67" fillId="0" borderId="0" applyProtection="0">
      <alignment vertical="center"/>
    </xf>
    <xf numFmtId="4" fontId="67" fillId="0" borderId="0" applyFont="0" applyFill="0" applyBorder="0" applyAlignment="0" applyProtection="0">
      <alignment vertical="center"/>
    </xf>
    <xf numFmtId="0" fontId="67" fillId="0" borderId="0" applyProtection="0">
      <alignment vertical="center"/>
    </xf>
    <xf numFmtId="0" fontId="55" fillId="0" borderId="31" applyProtection="0">
      <alignment horizontal="center" vertical="center"/>
    </xf>
    <xf numFmtId="0" fontId="55" fillId="0" borderId="31" applyProtection="0">
      <alignment horizontal="center" vertical="center"/>
    </xf>
    <xf numFmtId="0" fontId="55" fillId="0" borderId="31" applyProtection="0">
      <alignment horizontal="center" vertical="center"/>
    </xf>
    <xf numFmtId="0" fontId="55" fillId="0" borderId="31" applyProtection="0">
      <alignment horizontal="center" vertical="center"/>
    </xf>
    <xf numFmtId="0" fontId="55" fillId="0" borderId="31" applyProtection="0">
      <alignment horizontal="center" vertical="center"/>
    </xf>
    <xf numFmtId="0" fontId="55" fillId="0" borderId="31" applyProtection="0">
      <alignment horizontal="center" vertical="center"/>
    </xf>
    <xf numFmtId="0" fontId="55" fillId="0" borderId="31" applyProtection="0">
      <alignment horizontal="center" vertical="center"/>
    </xf>
    <xf numFmtId="0" fontId="60" fillId="0" borderId="0" applyProtection="0">
      <alignment vertical="center"/>
    </xf>
    <xf numFmtId="0" fontId="55" fillId="0" borderId="31" applyProtection="0">
      <alignment horizontal="center" vertical="center"/>
    </xf>
    <xf numFmtId="0" fontId="67" fillId="30" borderId="0" applyProtection="0">
      <alignment vertical="center"/>
    </xf>
    <xf numFmtId="3" fontId="67" fillId="0" borderId="0" applyProtection="0">
      <alignment vertical="center"/>
    </xf>
    <xf numFmtId="3" fontId="67" fillId="0" borderId="0" applyFont="0" applyFill="0" applyBorder="0" applyAlignment="0" applyProtection="0">
      <alignment vertical="center"/>
    </xf>
    <xf numFmtId="3" fontId="67" fillId="0" borderId="0" applyProtection="0">
      <alignment vertical="center"/>
    </xf>
    <xf numFmtId="3" fontId="67" fillId="0" borderId="0" applyProtection="0">
      <alignment vertical="center"/>
    </xf>
    <xf numFmtId="3" fontId="67" fillId="0" borderId="0" applyProtection="0">
      <alignment vertical="center"/>
    </xf>
    <xf numFmtId="0" fontId="53" fillId="0" borderId="30" applyProtection="0">
      <alignment vertical="center"/>
    </xf>
    <xf numFmtId="3" fontId="67" fillId="0" borderId="0" applyProtection="0">
      <alignment vertical="center"/>
    </xf>
    <xf numFmtId="3" fontId="67" fillId="0" borderId="0" applyProtection="0">
      <alignment vertical="center"/>
    </xf>
    <xf numFmtId="3" fontId="67" fillId="0" borderId="0" applyProtection="0">
      <alignment vertical="center"/>
    </xf>
    <xf numFmtId="0" fontId="48" fillId="35" borderId="4">
      <alignment vertical="center"/>
      <protection locked="0"/>
    </xf>
    <xf numFmtId="3" fontId="67" fillId="0" borderId="0" applyProtection="0">
      <alignment vertical="center"/>
    </xf>
    <xf numFmtId="3" fontId="67" fillId="0" borderId="0" applyProtection="0">
      <alignment vertical="center"/>
    </xf>
    <xf numFmtId="3" fontId="67" fillId="0" borderId="0" applyFont="0" applyFill="0" applyBorder="0" applyAlignment="0" applyProtection="0">
      <alignment vertical="center"/>
    </xf>
    <xf numFmtId="3" fontId="67" fillId="0" borderId="0" applyFont="0" applyFill="0" applyBorder="0" applyAlignment="0" applyProtection="0">
      <alignment vertical="center"/>
    </xf>
    <xf numFmtId="0" fontId="67" fillId="30" borderId="0" applyNumberFormat="0" applyFont="0" applyBorder="0" applyAlignment="0" applyProtection="0">
      <alignment vertical="center"/>
    </xf>
    <xf numFmtId="0" fontId="67" fillId="30" borderId="0" applyProtection="0">
      <alignment vertical="center"/>
    </xf>
    <xf numFmtId="0" fontId="67" fillId="30" borderId="0" applyProtection="0">
      <alignment vertical="center"/>
    </xf>
    <xf numFmtId="0" fontId="67" fillId="30" borderId="0" applyProtection="0">
      <alignment vertical="center"/>
    </xf>
    <xf numFmtId="0" fontId="67" fillId="30" borderId="0" applyProtection="0">
      <alignment vertical="center"/>
    </xf>
    <xf numFmtId="0" fontId="67" fillId="30" borderId="0" applyProtection="0">
      <alignment vertical="center"/>
    </xf>
    <xf numFmtId="0" fontId="67" fillId="30" borderId="0" applyProtection="0">
      <alignment vertical="center"/>
    </xf>
    <xf numFmtId="0" fontId="67" fillId="30" borderId="0" applyNumberFormat="0" applyFont="0" applyBorder="0" applyAlignment="0" applyProtection="0">
      <alignment vertical="center"/>
    </xf>
    <xf numFmtId="0" fontId="67" fillId="30" borderId="0" applyNumberFormat="0" applyFont="0" applyBorder="0" applyAlignment="0" applyProtection="0">
      <alignment vertical="center"/>
    </xf>
    <xf numFmtId="0" fontId="67" fillId="30" borderId="0" applyNumberFormat="0" applyFont="0" applyBorder="0" applyAlignment="0" applyProtection="0">
      <alignment vertical="center"/>
    </xf>
    <xf numFmtId="0" fontId="20" fillId="16"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67" fillId="0"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25" fillId="6" borderId="0" applyProtection="0">
      <alignment vertical="center"/>
    </xf>
    <xf numFmtId="0" fontId="48" fillId="35" borderId="4">
      <alignment vertical="center"/>
      <protection locked="0"/>
    </xf>
    <xf numFmtId="0" fontId="48" fillId="35" borderId="4">
      <alignment vertical="center"/>
      <protection locked="0"/>
    </xf>
    <xf numFmtId="0" fontId="45" fillId="0"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38" fillId="16"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48" fillId="35" borderId="4">
      <alignment vertical="center"/>
      <protection locked="0"/>
    </xf>
    <xf numFmtId="0" fontId="67" fillId="0" borderId="0" applyProtection="0">
      <alignment vertical="center"/>
    </xf>
    <xf numFmtId="0" fontId="48" fillId="35" borderId="4">
      <alignment vertical="center"/>
      <protection locked="0"/>
    </xf>
    <xf numFmtId="0" fontId="67" fillId="0" borderId="0" applyProtection="0">
      <alignment vertical="center"/>
    </xf>
    <xf numFmtId="0" fontId="48" fillId="35" borderId="4">
      <alignment vertical="center"/>
      <protection locked="0"/>
    </xf>
    <xf numFmtId="0" fontId="48" fillId="35" borderId="4">
      <alignment vertical="center"/>
      <protection locked="0"/>
    </xf>
    <xf numFmtId="0" fontId="48" fillId="35" borderId="4">
      <alignment vertical="center"/>
      <protection locked="0"/>
    </xf>
    <xf numFmtId="9" fontId="23" fillId="0" borderId="0" applyProtection="0">
      <alignment vertical="center"/>
    </xf>
    <xf numFmtId="0" fontId="31" fillId="6"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0" fontId="31" fillId="6" borderId="0" applyProtection="0">
      <alignment vertical="center"/>
    </xf>
    <xf numFmtId="9" fontId="23" fillId="0" borderId="0" applyProtection="0">
      <alignment vertical="center"/>
    </xf>
    <xf numFmtId="9" fontId="23" fillId="0" borderId="0" applyProtection="0">
      <alignment vertical="center"/>
    </xf>
    <xf numFmtId="0" fontId="23"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9" fontId="23" fillId="0" borderId="0" applyProtection="0">
      <alignment vertical="center"/>
    </xf>
    <xf numFmtId="0" fontId="23" fillId="0" borderId="0" applyProtection="0">
      <alignment vertical="center"/>
    </xf>
    <xf numFmtId="0" fontId="67" fillId="0" borderId="0" applyProtection="0">
      <alignment vertical="center"/>
    </xf>
    <xf numFmtId="0" fontId="67" fillId="0" borderId="0" applyProtection="0">
      <alignmen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42" fillId="0" borderId="5" applyProtection="0">
      <alignment horizontal="right" vertical="center"/>
    </xf>
    <xf numFmtId="0" fontId="57" fillId="0" borderId="26" applyProtection="0">
      <alignment vertical="center"/>
    </xf>
    <xf numFmtId="0" fontId="57" fillId="0" borderId="26" applyProtection="0">
      <alignment vertical="center"/>
    </xf>
    <xf numFmtId="1" fontId="42" fillId="0" borderId="18" applyProtection="0">
      <alignment horizontal="center" vertical="center"/>
    </xf>
    <xf numFmtId="0" fontId="57" fillId="0" borderId="26" applyProtection="0">
      <alignment vertical="center"/>
    </xf>
    <xf numFmtId="0" fontId="57" fillId="0" borderId="26" applyProtection="0">
      <alignment vertical="center"/>
    </xf>
    <xf numFmtId="0" fontId="57" fillId="0" borderId="26" applyProtection="0">
      <alignment vertical="center"/>
    </xf>
    <xf numFmtId="0" fontId="57" fillId="0" borderId="26" applyProtection="0">
      <alignment vertical="center"/>
    </xf>
    <xf numFmtId="0" fontId="53" fillId="0" borderId="30" applyProtection="0">
      <alignment vertical="center"/>
    </xf>
    <xf numFmtId="0" fontId="53" fillId="0" borderId="30" applyProtection="0">
      <alignment vertical="center"/>
    </xf>
    <xf numFmtId="0" fontId="53" fillId="0" borderId="30" applyProtection="0">
      <alignment vertical="center"/>
    </xf>
    <xf numFmtId="0" fontId="53" fillId="0" borderId="30" applyProtection="0">
      <alignment vertical="center"/>
    </xf>
    <xf numFmtId="0" fontId="14" fillId="28" borderId="0" applyProtection="0">
      <alignment vertical="center"/>
    </xf>
    <xf numFmtId="0" fontId="14" fillId="28" borderId="0" applyProtection="0">
      <alignment vertical="center"/>
    </xf>
    <xf numFmtId="0" fontId="14" fillId="28" borderId="0" applyProtection="0">
      <alignment vertical="center"/>
    </xf>
    <xf numFmtId="0" fontId="54" fillId="0" borderId="29" applyProtection="0">
      <alignment vertical="center"/>
    </xf>
    <xf numFmtId="0" fontId="54" fillId="0" borderId="29" applyProtection="0">
      <alignment vertical="center"/>
    </xf>
    <xf numFmtId="0" fontId="54" fillId="0" borderId="29" applyProtection="0">
      <alignment vertical="center"/>
    </xf>
    <xf numFmtId="0" fontId="54" fillId="0" borderId="29" applyProtection="0">
      <alignment vertical="center"/>
    </xf>
    <xf numFmtId="0" fontId="54" fillId="0" borderId="29" applyProtection="0">
      <alignment vertical="center"/>
    </xf>
    <xf numFmtId="0" fontId="54" fillId="0" borderId="29" applyProtection="0">
      <alignment vertical="center"/>
    </xf>
    <xf numFmtId="0" fontId="54" fillId="0" borderId="29" applyProtection="0">
      <alignment vertical="center"/>
    </xf>
    <xf numFmtId="0" fontId="54" fillId="0" borderId="29" applyProtection="0">
      <alignment vertical="center"/>
    </xf>
    <xf numFmtId="1" fontId="42" fillId="0" borderId="18" applyProtection="0">
      <alignment horizontal="center"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63" fillId="16" borderId="0" applyProtection="0">
      <alignment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58" fillId="0" borderId="0" applyProtection="0">
      <alignment vertical="center"/>
    </xf>
    <xf numFmtId="0" fontId="58" fillId="0" borderId="0" applyProtection="0">
      <alignment vertical="center"/>
    </xf>
    <xf numFmtId="0" fontId="31" fillId="6" borderId="0" applyProtection="0">
      <alignment vertical="center"/>
    </xf>
    <xf numFmtId="0" fontId="58" fillId="0" borderId="0" applyProtection="0">
      <alignment vertical="center"/>
    </xf>
    <xf numFmtId="0" fontId="58" fillId="0" borderId="0" applyProtection="0">
      <alignment vertical="center"/>
    </xf>
    <xf numFmtId="0" fontId="58" fillId="0" borderId="0" applyProtection="0">
      <alignment vertical="center"/>
    </xf>
    <xf numFmtId="0" fontId="58" fillId="0" borderId="0" applyProtection="0">
      <alignment vertical="center"/>
    </xf>
    <xf numFmtId="0" fontId="58" fillId="0" borderId="0" applyProtection="0">
      <alignment vertical="center"/>
    </xf>
    <xf numFmtId="0" fontId="67" fillId="0" borderId="0" applyProtection="0">
      <alignment vertical="center"/>
    </xf>
    <xf numFmtId="0" fontId="67" fillId="0" borderId="0" applyProtection="0">
      <alignment vertical="center"/>
    </xf>
    <xf numFmtId="0" fontId="14" fillId="29" borderId="0" applyNumberFormat="0" applyBorder="0" applyAlignment="0" applyProtection="0">
      <alignment vertical="center"/>
    </xf>
    <xf numFmtId="0" fontId="61" fillId="0" borderId="5" applyProtection="0">
      <alignment horizontal="center" vertical="center"/>
    </xf>
    <xf numFmtId="0" fontId="61" fillId="0" borderId="5" applyProtection="0">
      <alignment horizontal="center" vertical="center"/>
    </xf>
    <xf numFmtId="0" fontId="67" fillId="0" borderId="0" applyProtection="0">
      <alignment vertical="center"/>
    </xf>
    <xf numFmtId="0" fontId="61" fillId="0" borderId="5" applyProtection="0">
      <alignment horizontal="center" vertical="center"/>
    </xf>
    <xf numFmtId="0" fontId="14" fillId="29" borderId="0" applyNumberFormat="0" applyBorder="0" applyAlignment="0" applyProtection="0">
      <alignment vertical="center"/>
    </xf>
    <xf numFmtId="0" fontId="61" fillId="0" borderId="5" applyProtection="0">
      <alignment horizontal="center" vertical="center"/>
    </xf>
    <xf numFmtId="0" fontId="14" fillId="29" borderId="0" applyNumberFormat="0" applyBorder="0" applyAlignment="0" applyProtection="0">
      <alignment vertical="center"/>
    </xf>
    <xf numFmtId="0" fontId="61" fillId="0" borderId="5" applyProtection="0">
      <alignment horizontal="center" vertical="center"/>
    </xf>
    <xf numFmtId="0" fontId="60" fillId="0" borderId="0" applyProtection="0">
      <alignment vertical="center"/>
    </xf>
    <xf numFmtId="0" fontId="38" fillId="16" borderId="0" applyNumberFormat="0" applyBorder="0" applyAlignment="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0" fontId="60" fillId="0" borderId="0" applyProtection="0">
      <alignment vertical="center"/>
    </xf>
    <xf numFmtId="186" fontId="42" fillId="0" borderId="18" applyProtection="0">
      <alignment horizontal="righ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7" fillId="0" borderId="0" applyProtection="0">
      <alignment vertical="center"/>
    </xf>
    <xf numFmtId="0" fontId="62" fillId="0" borderId="18" applyProtection="0">
      <alignment horizontal="center" vertical="center"/>
    </xf>
    <xf numFmtId="0" fontId="62" fillId="0" borderId="18" applyProtection="0">
      <alignment horizontal="center" vertical="center"/>
    </xf>
    <xf numFmtId="0" fontId="62" fillId="0" borderId="18" applyProtection="0">
      <alignment horizontal="center" vertical="center"/>
    </xf>
    <xf numFmtId="0" fontId="62" fillId="0" borderId="18" applyProtection="0">
      <alignment horizontal="center" vertical="center"/>
    </xf>
    <xf numFmtId="0" fontId="62" fillId="0" borderId="18" applyProtection="0">
      <alignment horizontal="center"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42" fillId="0" borderId="5" applyProtection="0">
      <alignment horizontal="left" vertical="center"/>
    </xf>
    <xf numFmtId="0" fontId="20" fillId="16" borderId="0" applyProtection="0">
      <alignment vertical="center"/>
    </xf>
    <xf numFmtId="0" fontId="31" fillId="6" borderId="0" applyProtection="0">
      <alignment vertical="center"/>
    </xf>
    <xf numFmtId="0" fontId="39" fillId="13" borderId="0" applyProtection="0">
      <alignment vertical="center"/>
    </xf>
    <xf numFmtId="0" fontId="20" fillId="16" borderId="0" applyProtection="0">
      <alignment vertical="center"/>
    </xf>
    <xf numFmtId="0" fontId="20" fillId="16" borderId="0" applyProtection="0">
      <alignment vertical="center"/>
    </xf>
    <xf numFmtId="0" fontId="39" fillId="13" borderId="0" applyProtection="0">
      <alignment vertical="center"/>
    </xf>
    <xf numFmtId="0" fontId="67" fillId="0"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38" fillId="16" borderId="0" applyProtection="0">
      <alignment vertical="center"/>
    </xf>
    <xf numFmtId="0" fontId="38" fillId="16" borderId="0" applyProtection="0">
      <alignment vertical="center"/>
    </xf>
    <xf numFmtId="0" fontId="25" fillId="6" borderId="0" applyNumberFormat="0" applyBorder="0" applyAlignment="0" applyProtection="0">
      <alignment vertical="center"/>
    </xf>
    <xf numFmtId="0" fontId="38" fillId="16" borderId="0" applyProtection="0">
      <alignment vertical="center"/>
    </xf>
    <xf numFmtId="0" fontId="14" fillId="29" borderId="0" applyProtection="0">
      <alignment vertical="center"/>
    </xf>
    <xf numFmtId="0" fontId="38" fillId="16" borderId="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67" fillId="0"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5" fillId="6" borderId="0" applyNumberFormat="0" applyBorder="0" applyAlignment="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1" fillId="6" borderId="0" applyProtection="0">
      <alignment vertical="center"/>
    </xf>
    <xf numFmtId="0" fontId="67" fillId="0" borderId="0" applyProtection="0">
      <alignment vertical="center"/>
    </xf>
    <xf numFmtId="0" fontId="38" fillId="16" borderId="0" applyNumberFormat="0" applyBorder="0" applyAlignment="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63" fillId="16" borderId="0" applyProtection="0">
      <alignment vertical="center"/>
    </xf>
    <xf numFmtId="0" fontId="63" fillId="16" borderId="0" applyProtection="0">
      <alignment vertical="center"/>
    </xf>
    <xf numFmtId="0" fontId="63" fillId="16" borderId="0" applyProtection="0">
      <alignment vertical="center"/>
    </xf>
    <xf numFmtId="0" fontId="63" fillId="16" borderId="0" applyProtection="0">
      <alignment vertical="center"/>
    </xf>
    <xf numFmtId="0" fontId="63" fillId="16" borderId="0" applyProtection="0">
      <alignment vertical="center"/>
    </xf>
    <xf numFmtId="0" fontId="20" fillId="16" borderId="0" applyProtection="0">
      <alignment vertical="center"/>
    </xf>
    <xf numFmtId="0" fontId="63" fillId="16" borderId="0" applyProtection="0">
      <alignment vertical="center"/>
    </xf>
    <xf numFmtId="0" fontId="20" fillId="16" borderId="0" applyProtection="0">
      <alignment vertical="center"/>
    </xf>
    <xf numFmtId="0" fontId="63" fillId="16" borderId="0" applyProtection="0">
      <alignment vertical="center"/>
    </xf>
    <xf numFmtId="0" fontId="25" fillId="6" borderId="0" applyProtection="0">
      <alignment vertical="center"/>
    </xf>
    <xf numFmtId="0" fontId="20" fillId="16" borderId="0" applyProtection="0">
      <alignment vertical="center"/>
    </xf>
    <xf numFmtId="0" fontId="25" fillId="6" borderId="0" applyProtection="0">
      <alignment vertical="center"/>
    </xf>
    <xf numFmtId="0" fontId="20" fillId="16" borderId="0" applyProtection="0">
      <alignment vertical="center"/>
    </xf>
    <xf numFmtId="0" fontId="25" fillId="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5" fillId="6" borderId="0" applyNumberFormat="0" applyBorder="0" applyAlignment="0" applyProtection="0">
      <alignment vertical="center"/>
    </xf>
    <xf numFmtId="0" fontId="20" fillId="16" borderId="0" applyProtection="0">
      <alignment vertical="center"/>
    </xf>
    <xf numFmtId="0" fontId="20"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38" fillId="16" borderId="0" applyProtection="0">
      <alignment vertical="center"/>
    </xf>
    <xf numFmtId="0" fontId="25" fillId="6" borderId="0" applyNumberFormat="0" applyBorder="0" applyAlignment="0" applyProtection="0">
      <alignment vertical="center"/>
    </xf>
    <xf numFmtId="0" fontId="38" fillId="16"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67" fillId="0" borderId="0" applyProtection="0">
      <alignment vertical="center"/>
    </xf>
    <xf numFmtId="0" fontId="38" fillId="16" borderId="0" applyNumberFormat="0" applyBorder="0" applyAlignment="0" applyProtection="0">
      <alignment vertical="center"/>
    </xf>
    <xf numFmtId="0" fontId="38" fillId="16" borderId="0" applyNumberFormat="0" applyBorder="0" applyAlignment="0" applyProtection="0">
      <alignment vertical="center"/>
    </xf>
    <xf numFmtId="0" fontId="25" fillId="6" borderId="0" applyNumberFormat="0" applyBorder="0" applyAlignment="0" applyProtection="0">
      <alignment vertical="center"/>
    </xf>
    <xf numFmtId="200" fontId="22" fillId="0" borderId="0">
      <alignment vertical="center"/>
    </xf>
    <xf numFmtId="0" fontId="20" fillId="16" borderId="0" applyProtection="0">
      <alignment vertical="center"/>
    </xf>
    <xf numFmtId="0" fontId="25" fillId="6" borderId="0" applyNumberFormat="0" applyBorder="0" applyAlignment="0" applyProtection="0">
      <alignment vertical="center"/>
    </xf>
    <xf numFmtId="0" fontId="20" fillId="16" borderId="0" applyProtection="0">
      <alignment vertical="center"/>
    </xf>
    <xf numFmtId="0" fontId="25" fillId="6" borderId="0" applyNumberFormat="0" applyBorder="0" applyAlignment="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31" fillId="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14" fillId="29" borderId="0" applyProtection="0">
      <alignment vertical="center"/>
    </xf>
    <xf numFmtId="0" fontId="20" fillId="16" borderId="0" applyProtection="0">
      <alignment vertical="center"/>
    </xf>
    <xf numFmtId="0" fontId="67" fillId="0" borderId="0" applyProtection="0">
      <alignment vertical="center"/>
    </xf>
    <xf numFmtId="0" fontId="67" fillId="0"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0" fillId="16" borderId="0" applyProtection="0">
      <alignment vertical="center"/>
    </xf>
    <xf numFmtId="0" fontId="23" fillId="0" borderId="0" applyProtection="0">
      <alignment vertical="center"/>
    </xf>
    <xf numFmtId="0" fontId="67" fillId="0" borderId="0" applyProtection="0">
      <alignment vertical="center"/>
    </xf>
    <xf numFmtId="200" fontId="67" fillId="0" borderId="0">
      <alignment vertical="center"/>
    </xf>
    <xf numFmtId="0" fontId="67" fillId="0" borderId="0" applyProtection="0">
      <alignment vertical="center"/>
    </xf>
    <xf numFmtId="0" fontId="67" fillId="0" borderId="0" applyProtection="0">
      <alignment vertical="center"/>
    </xf>
    <xf numFmtId="0" fontId="23" fillId="0" borderId="0">
      <alignment vertical="center"/>
    </xf>
    <xf numFmtId="0" fontId="25" fillId="6" borderId="0" applyNumberFormat="0" applyBorder="0" applyAlignment="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47" fillId="5" borderId="27" applyProtection="0">
      <alignment vertical="center"/>
    </xf>
    <xf numFmtId="189" fontId="23" fillId="0" borderId="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23" fillId="0" borderId="0" applyProtection="0">
      <alignment vertical="center"/>
    </xf>
    <xf numFmtId="0" fontId="23" fillId="0" borderId="0">
      <alignment vertical="center"/>
    </xf>
    <xf numFmtId="0" fontId="23" fillId="0" borderId="0" applyProtection="0">
      <alignment vertical="center"/>
    </xf>
    <xf numFmtId="0" fontId="31" fillId="6" borderId="0" applyProtection="0">
      <alignment vertical="center"/>
    </xf>
    <xf numFmtId="0" fontId="67" fillId="0" borderId="0" applyProtection="0">
      <alignment vertical="center"/>
    </xf>
    <xf numFmtId="0" fontId="31" fillId="6" borderId="0" applyProtection="0">
      <alignment vertical="center"/>
    </xf>
    <xf numFmtId="0" fontId="67" fillId="0" borderId="0" applyProtection="0">
      <alignment vertical="center"/>
    </xf>
    <xf numFmtId="0" fontId="67" fillId="0" borderId="0" applyProtection="0">
      <alignment vertical="center"/>
    </xf>
    <xf numFmtId="0" fontId="23" fillId="0" borderId="0" applyProtection="0">
      <alignment vertical="center"/>
    </xf>
    <xf numFmtId="0" fontId="67" fillId="0" borderId="0" applyProtection="0">
      <alignment vertical="center"/>
    </xf>
    <xf numFmtId="0" fontId="23" fillId="0" borderId="0" applyProtection="0">
      <alignment vertical="center"/>
    </xf>
    <xf numFmtId="0" fontId="67" fillId="0" borderId="0" applyProtection="0">
      <alignment vertical="center"/>
    </xf>
    <xf numFmtId="0" fontId="43" fillId="33" borderId="0" applyProtection="0">
      <alignment vertical="center"/>
    </xf>
    <xf numFmtId="0" fontId="43" fillId="33" borderId="0" applyProtection="0">
      <alignment vertical="center"/>
    </xf>
    <xf numFmtId="0" fontId="47" fillId="5" borderId="27" applyProtection="0">
      <alignment vertical="center"/>
    </xf>
    <xf numFmtId="0" fontId="67" fillId="0" borderId="0" applyProtection="0">
      <alignment vertical="center"/>
    </xf>
    <xf numFmtId="0" fontId="67" fillId="0" borderId="0" applyProtection="0">
      <alignment vertical="center"/>
    </xf>
    <xf numFmtId="0" fontId="33" fillId="8" borderId="24"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42" fillId="0" borderId="5" applyProtection="0">
      <alignment horizontal="lef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23"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39" fillId="31" borderId="0" applyProtection="0">
      <alignment vertical="center"/>
    </xf>
    <xf numFmtId="0" fontId="39" fillId="31" borderId="0" applyProtection="0">
      <alignment vertical="center"/>
    </xf>
    <xf numFmtId="0" fontId="42" fillId="0" borderId="0" applyProtection="0">
      <alignment vertical="center"/>
    </xf>
    <xf numFmtId="200" fontId="67" fillId="0" borderId="0" applyProtection="0">
      <alignment vertical="center"/>
    </xf>
    <xf numFmtId="0" fontId="14" fillId="28" borderId="0" applyProtection="0">
      <alignment vertical="center"/>
    </xf>
    <xf numFmtId="0" fontId="42" fillId="0" borderId="0">
      <alignment vertical="center"/>
    </xf>
    <xf numFmtId="0" fontId="67" fillId="0" borderId="0" applyProtection="0">
      <alignment vertical="center"/>
    </xf>
    <xf numFmtId="0" fontId="43" fillId="33"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31" fillId="6" borderId="0" applyProtection="0">
      <alignment vertical="center"/>
    </xf>
    <xf numFmtId="0" fontId="67" fillId="0" borderId="0" applyProtection="0">
      <alignment vertical="center"/>
    </xf>
    <xf numFmtId="0" fontId="67" fillId="0" borderId="0" applyProtection="0">
      <alignment vertical="center"/>
    </xf>
    <xf numFmtId="0" fontId="33" fillId="8" borderId="24" applyProtection="0">
      <alignment vertical="center"/>
    </xf>
    <xf numFmtId="0" fontId="67" fillId="0" borderId="0" applyProtection="0">
      <alignment vertical="center"/>
    </xf>
    <xf numFmtId="0" fontId="67" fillId="0" borderId="0">
      <alignment vertical="center"/>
    </xf>
    <xf numFmtId="0" fontId="67" fillId="0" borderId="0">
      <alignment vertical="center"/>
    </xf>
    <xf numFmtId="0" fontId="67" fillId="0" borderId="0">
      <alignment vertical="center"/>
    </xf>
    <xf numFmtId="0" fontId="67" fillId="0" borderId="0" applyProtection="0">
      <alignment vertical="center"/>
    </xf>
    <xf numFmtId="0" fontId="31" fillId="6"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23" fillId="0" borderId="0">
      <alignment vertical="center"/>
    </xf>
    <xf numFmtId="0" fontId="23" fillId="0" borderId="0" applyProtection="0">
      <alignment vertical="center"/>
    </xf>
    <xf numFmtId="0" fontId="23" fillId="0" borderId="0" applyProtection="0">
      <alignment vertical="center"/>
    </xf>
    <xf numFmtId="0" fontId="23" fillId="0" borderId="0" applyProtection="0">
      <alignment vertical="center"/>
    </xf>
    <xf numFmtId="0" fontId="23" fillId="0" borderId="0" applyProtection="0">
      <alignment vertical="center"/>
    </xf>
    <xf numFmtId="0" fontId="23" fillId="0" borderId="0" applyProtection="0">
      <alignment vertical="center"/>
    </xf>
    <xf numFmtId="0" fontId="23" fillId="0" borderId="0" applyProtection="0">
      <alignment vertical="center"/>
    </xf>
    <xf numFmtId="0" fontId="23" fillId="0" borderId="0" applyProtection="0">
      <alignment vertical="center"/>
    </xf>
    <xf numFmtId="0" fontId="23"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23"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pplyProtection="0">
      <alignment vertical="center"/>
    </xf>
    <xf numFmtId="0" fontId="67" fillId="0" borderId="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47" fillId="5" borderId="27" applyProtection="0">
      <alignment vertical="center"/>
    </xf>
    <xf numFmtId="0" fontId="14" fillId="32"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9" fillId="31" borderId="0" applyProtection="0">
      <alignment vertical="center"/>
    </xf>
    <xf numFmtId="0" fontId="25" fillId="6" borderId="0" applyNumberFormat="0" applyBorder="0" applyAlignment="0" applyProtection="0">
      <alignment vertical="center"/>
    </xf>
    <xf numFmtId="0" fontId="31" fillId="6" borderId="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66" fillId="6" borderId="0" applyProtection="0">
      <alignment vertical="center"/>
    </xf>
    <xf numFmtId="0" fontId="31" fillId="6" borderId="0" applyProtection="0">
      <alignment vertical="center"/>
    </xf>
    <xf numFmtId="0" fontId="31" fillId="6" borderId="0" applyProtection="0">
      <alignment vertical="center"/>
    </xf>
    <xf numFmtId="0" fontId="25" fillId="6" borderId="0" applyProtection="0">
      <alignment vertical="center"/>
    </xf>
    <xf numFmtId="0" fontId="25" fillId="6" borderId="0" applyProtection="0">
      <alignment vertical="center"/>
    </xf>
    <xf numFmtId="0" fontId="39" fillId="7"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25" fillId="6" borderId="0" applyProtection="0">
      <alignment vertical="center"/>
    </xf>
    <xf numFmtId="0" fontId="39" fillId="10" borderId="0" applyProtection="0">
      <alignment vertical="center"/>
    </xf>
    <xf numFmtId="0" fontId="25" fillId="6" borderId="0" applyNumberFormat="0" applyBorder="0" applyAlignment="0" applyProtection="0">
      <alignment vertical="center"/>
    </xf>
    <xf numFmtId="0" fontId="25" fillId="6" borderId="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14" fillId="29"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3" fillId="8" borderId="24"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13" fillId="0" borderId="22" applyProtection="0">
      <alignment vertical="center"/>
    </xf>
    <xf numFmtId="0" fontId="13" fillId="0" borderId="22" applyProtection="0">
      <alignment vertical="center"/>
    </xf>
    <xf numFmtId="0" fontId="13" fillId="0" borderId="22" applyProtection="0">
      <alignment vertical="center"/>
    </xf>
    <xf numFmtId="0" fontId="13" fillId="0" borderId="22" applyProtection="0">
      <alignment vertical="center"/>
    </xf>
    <xf numFmtId="0" fontId="65" fillId="20" borderId="24" applyProtection="0">
      <alignment vertical="center"/>
    </xf>
    <xf numFmtId="0" fontId="65" fillId="20" borderId="24" applyProtection="0">
      <alignment vertical="center"/>
    </xf>
    <xf numFmtId="0" fontId="65" fillId="20" borderId="24" applyProtection="0">
      <alignment vertical="center"/>
    </xf>
    <xf numFmtId="0" fontId="65" fillId="20" borderId="24" applyProtection="0">
      <alignment vertical="center"/>
    </xf>
    <xf numFmtId="0" fontId="65" fillId="20" borderId="24" applyProtection="0">
      <alignment vertical="center"/>
    </xf>
    <xf numFmtId="0" fontId="65" fillId="20" borderId="24" applyProtection="0">
      <alignment vertical="center"/>
    </xf>
    <xf numFmtId="0" fontId="65" fillId="20" borderId="24" applyProtection="0">
      <alignment vertical="center"/>
    </xf>
    <xf numFmtId="0" fontId="47" fillId="5" borderId="27" applyProtection="0">
      <alignment vertical="center"/>
    </xf>
    <xf numFmtId="0" fontId="47" fillId="5" borderId="27" applyProtection="0">
      <alignment vertical="center"/>
    </xf>
    <xf numFmtId="0" fontId="47" fillId="5" borderId="27" applyProtection="0">
      <alignment vertical="center"/>
    </xf>
    <xf numFmtId="0" fontId="47" fillId="5" borderId="27" applyProtection="0">
      <alignment vertical="center"/>
    </xf>
    <xf numFmtId="0" fontId="45" fillId="0" borderId="0" applyProtection="0">
      <alignment vertical="center"/>
    </xf>
    <xf numFmtId="0" fontId="45" fillId="0" borderId="0" applyProtection="0">
      <alignment vertical="center"/>
    </xf>
    <xf numFmtId="0" fontId="45" fillId="0" borderId="0" applyProtection="0">
      <alignment vertical="center"/>
    </xf>
    <xf numFmtId="0" fontId="45" fillId="0" borderId="0" applyProtection="0">
      <alignment vertical="center"/>
    </xf>
    <xf numFmtId="0" fontId="45" fillId="0" borderId="0" applyProtection="0">
      <alignment vertical="center"/>
    </xf>
    <xf numFmtId="0" fontId="45" fillId="0" borderId="0" applyProtection="0">
      <alignment vertical="center"/>
    </xf>
    <xf numFmtId="0" fontId="62" fillId="0" borderId="18" applyProtection="0">
      <alignment horizontal="left" vertical="center"/>
    </xf>
    <xf numFmtId="0" fontId="62" fillId="0" borderId="18" applyProtection="0">
      <alignment horizontal="left" vertical="center"/>
    </xf>
    <xf numFmtId="0" fontId="62" fillId="0" borderId="18" applyProtection="0">
      <alignment horizontal="left" vertical="center"/>
    </xf>
    <xf numFmtId="0" fontId="62" fillId="0" borderId="18" applyProtection="0">
      <alignment horizontal="left" vertical="center"/>
    </xf>
    <xf numFmtId="41" fontId="67" fillId="0" borderId="0" applyFont="0" applyFill="0" applyBorder="0" applyAlignment="0" applyProtection="0">
      <alignment vertical="center"/>
    </xf>
    <xf numFmtId="0" fontId="62" fillId="0" borderId="18" applyProtection="0">
      <alignment horizontal="left" vertical="center"/>
    </xf>
    <xf numFmtId="0" fontId="62" fillId="0" borderId="18" applyProtection="0">
      <alignment horizontal="left" vertical="center"/>
    </xf>
    <xf numFmtId="0" fontId="62" fillId="0" borderId="18" applyProtection="0">
      <alignment horizontal="left" vertical="center"/>
    </xf>
    <xf numFmtId="0" fontId="59" fillId="0" borderId="0" applyProtection="0">
      <alignment vertical="center"/>
    </xf>
    <xf numFmtId="0" fontId="59" fillId="0" borderId="0" applyProtection="0">
      <alignment vertical="center"/>
    </xf>
    <xf numFmtId="0" fontId="59" fillId="0" borderId="0" applyProtection="0">
      <alignment vertical="center"/>
    </xf>
    <xf numFmtId="0" fontId="59" fillId="0" borderId="0" applyProtection="0">
      <alignment vertical="center"/>
    </xf>
    <xf numFmtId="0" fontId="34" fillId="0" borderId="0" applyProtection="0">
      <alignment vertical="center"/>
    </xf>
    <xf numFmtId="0" fontId="59" fillId="0" borderId="0" applyProtection="0">
      <alignment vertical="center"/>
    </xf>
    <xf numFmtId="0" fontId="59" fillId="0" borderId="0" applyProtection="0">
      <alignment vertical="center"/>
    </xf>
    <xf numFmtId="0" fontId="59" fillId="0" borderId="0" applyProtection="0">
      <alignment vertical="center"/>
    </xf>
    <xf numFmtId="0" fontId="64" fillId="0" borderId="32" applyProtection="0">
      <alignment vertical="center"/>
    </xf>
    <xf numFmtId="0" fontId="64" fillId="0" borderId="32" applyProtection="0">
      <alignment vertical="center"/>
    </xf>
    <xf numFmtId="0" fontId="64" fillId="0" borderId="32" applyProtection="0">
      <alignment vertical="center"/>
    </xf>
    <xf numFmtId="0" fontId="64" fillId="0" borderId="32" applyProtection="0">
      <alignment vertical="center"/>
    </xf>
    <xf numFmtId="0" fontId="64" fillId="0" borderId="32" applyProtection="0">
      <alignment vertical="center"/>
    </xf>
    <xf numFmtId="0" fontId="39" fillId="9" borderId="0" applyProtection="0">
      <alignment vertical="center"/>
    </xf>
    <xf numFmtId="41" fontId="67" fillId="0" borderId="0" applyProtection="0">
      <alignment vertical="center"/>
    </xf>
    <xf numFmtId="41" fontId="67" fillId="0" borderId="0" applyProtection="0">
      <alignment vertical="center"/>
    </xf>
    <xf numFmtId="41" fontId="67" fillId="0" borderId="0" applyProtection="0">
      <alignment vertical="center"/>
    </xf>
    <xf numFmtId="41" fontId="67" fillId="0" borderId="0" applyFont="0" applyFill="0" applyBorder="0" applyAlignment="0" applyProtection="0">
      <alignment vertical="center"/>
    </xf>
    <xf numFmtId="176" fontId="67" fillId="0" borderId="0" applyProtection="0">
      <alignment vertical="center"/>
    </xf>
    <xf numFmtId="176" fontId="67" fillId="0" borderId="0" applyProtection="0">
      <alignment vertical="center"/>
    </xf>
    <xf numFmtId="0" fontId="14" fillId="28" borderId="0" applyProtection="0">
      <alignment vertical="center"/>
    </xf>
    <xf numFmtId="0" fontId="14" fillId="28" borderId="0" applyProtection="0">
      <alignment vertical="center"/>
    </xf>
    <xf numFmtId="0" fontId="14" fillId="28" borderId="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Protection="0">
      <alignment vertical="center"/>
    </xf>
    <xf numFmtId="0" fontId="14" fillId="29" borderId="0" applyProtection="0">
      <alignment vertical="center"/>
    </xf>
    <xf numFmtId="0" fontId="14" fillId="29" borderId="0" applyProtection="0">
      <alignment vertical="center"/>
    </xf>
    <xf numFmtId="0" fontId="14" fillId="29" borderId="0" applyProtection="0">
      <alignment vertical="center"/>
    </xf>
    <xf numFmtId="0" fontId="14" fillId="29" borderId="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2" borderId="0" applyProtection="0">
      <alignment vertical="center"/>
    </xf>
    <xf numFmtId="0" fontId="14" fillId="32" borderId="0" applyProtection="0">
      <alignment vertical="center"/>
    </xf>
    <xf numFmtId="0" fontId="14" fillId="32" borderId="0" applyProtection="0">
      <alignment vertical="center"/>
    </xf>
    <xf numFmtId="0" fontId="14" fillId="32" borderId="0" applyProtection="0">
      <alignment vertical="center"/>
    </xf>
    <xf numFmtId="0" fontId="14" fillId="32" borderId="0" applyProtection="0">
      <alignment vertical="center"/>
    </xf>
    <xf numFmtId="0" fontId="14" fillId="32" borderId="0" applyProtection="0">
      <alignment vertical="center"/>
    </xf>
    <xf numFmtId="0" fontId="14" fillId="32" borderId="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39" fillId="36" borderId="0" applyProtection="0">
      <alignment vertical="center"/>
    </xf>
    <xf numFmtId="0" fontId="39" fillId="36" borderId="0" applyProtection="0">
      <alignment vertical="center"/>
    </xf>
    <xf numFmtId="0" fontId="39" fillId="36" borderId="0" applyProtection="0">
      <alignment vertical="center"/>
    </xf>
    <xf numFmtId="0" fontId="39" fillId="36" borderId="0" applyProtection="0">
      <alignment vertical="center"/>
    </xf>
    <xf numFmtId="0" fontId="39" fillId="36" borderId="0" applyProtection="0">
      <alignment vertical="center"/>
    </xf>
    <xf numFmtId="0" fontId="39" fillId="10" borderId="0" applyProtection="0">
      <alignment vertical="center"/>
    </xf>
    <xf numFmtId="0" fontId="39" fillId="10" borderId="0" applyProtection="0">
      <alignment vertical="center"/>
    </xf>
    <xf numFmtId="0" fontId="39" fillId="10" borderId="0" applyProtection="0">
      <alignment vertical="center"/>
    </xf>
    <xf numFmtId="0" fontId="39" fillId="10" borderId="0" applyProtection="0">
      <alignment vertical="center"/>
    </xf>
    <xf numFmtId="0" fontId="39" fillId="31" borderId="0" applyProtection="0">
      <alignment vertical="center"/>
    </xf>
    <xf numFmtId="0" fontId="39" fillId="31" borderId="0" applyProtection="0">
      <alignment vertical="center"/>
    </xf>
    <xf numFmtId="0" fontId="39" fillId="31" borderId="0" applyProtection="0">
      <alignment vertical="center"/>
    </xf>
    <xf numFmtId="0" fontId="39" fillId="31" borderId="0" applyProtection="0">
      <alignment vertical="center"/>
    </xf>
    <xf numFmtId="0" fontId="39" fillId="13" borderId="0" applyProtection="0">
      <alignment vertical="center"/>
    </xf>
    <xf numFmtId="0" fontId="39" fillId="13" borderId="0" applyProtection="0">
      <alignment vertical="center"/>
    </xf>
    <xf numFmtId="0" fontId="39" fillId="13" borderId="0" applyProtection="0">
      <alignment vertical="center"/>
    </xf>
    <xf numFmtId="0" fontId="39" fillId="13" borderId="0" applyProtection="0">
      <alignment vertical="center"/>
    </xf>
    <xf numFmtId="0" fontId="39" fillId="13" borderId="0" applyProtection="0">
      <alignment vertical="center"/>
    </xf>
    <xf numFmtId="0" fontId="39" fillId="9" borderId="0" applyProtection="0">
      <alignment vertical="center"/>
    </xf>
    <xf numFmtId="0" fontId="39" fillId="9" borderId="0" applyProtection="0">
      <alignment vertical="center"/>
    </xf>
    <xf numFmtId="0" fontId="39" fillId="9" borderId="0" applyProtection="0">
      <alignment vertical="center"/>
    </xf>
    <xf numFmtId="0" fontId="39" fillId="7" borderId="0" applyProtection="0">
      <alignment vertical="center"/>
    </xf>
    <xf numFmtId="0" fontId="39" fillId="7" borderId="0" applyProtection="0">
      <alignment vertical="center"/>
    </xf>
    <xf numFmtId="0" fontId="39" fillId="7" borderId="0" applyProtection="0">
      <alignment vertical="center"/>
    </xf>
    <xf numFmtId="0" fontId="39" fillId="7" borderId="0" applyProtection="0">
      <alignment vertical="center"/>
    </xf>
    <xf numFmtId="0" fontId="39" fillId="7" borderId="0" applyProtection="0">
      <alignment vertical="center"/>
    </xf>
    <xf numFmtId="0" fontId="39" fillId="7" borderId="0" applyProtection="0">
      <alignment vertical="center"/>
    </xf>
    <xf numFmtId="0" fontId="39" fillId="7" borderId="0" applyProtection="0">
      <alignment vertical="center"/>
    </xf>
    <xf numFmtId="186" fontId="42" fillId="0" borderId="18" applyProtection="0">
      <alignment horizontal="right" vertical="center"/>
    </xf>
    <xf numFmtId="186" fontId="42" fillId="0" borderId="18" applyProtection="0">
      <alignment horizontal="right" vertical="center"/>
    </xf>
    <xf numFmtId="186" fontId="42" fillId="0" borderId="18" applyProtection="0">
      <alignment horizontal="right" vertical="center"/>
    </xf>
    <xf numFmtId="186" fontId="42" fillId="0" borderId="18" applyProtection="0">
      <alignment horizontal="right" vertical="center"/>
    </xf>
    <xf numFmtId="186" fontId="42" fillId="0" borderId="18" applyProtection="0">
      <alignment horizontal="right" vertical="center"/>
    </xf>
    <xf numFmtId="0" fontId="42" fillId="0" borderId="5" applyProtection="0">
      <alignment horizontal="left" vertical="center"/>
    </xf>
    <xf numFmtId="0" fontId="42" fillId="0" borderId="5" applyProtection="0">
      <alignment horizontal="left" vertical="center"/>
    </xf>
    <xf numFmtId="0" fontId="42" fillId="0" borderId="5" applyProtection="0">
      <alignment horizontal="left" vertical="center"/>
    </xf>
    <xf numFmtId="0" fontId="42" fillId="0" borderId="5" applyProtection="0">
      <alignment horizontal="left" vertical="center"/>
    </xf>
    <xf numFmtId="0" fontId="42" fillId="0" borderId="5" applyProtection="0">
      <alignment horizontal="left" vertical="center"/>
    </xf>
    <xf numFmtId="0" fontId="42" fillId="0" borderId="5" applyProtection="0">
      <alignment horizontal="left" vertical="center"/>
    </xf>
    <xf numFmtId="0" fontId="43" fillId="33" borderId="0" applyProtection="0">
      <alignment vertical="center"/>
    </xf>
    <xf numFmtId="0" fontId="43" fillId="33" borderId="0" applyProtection="0">
      <alignment vertical="center"/>
    </xf>
    <xf numFmtId="0" fontId="43" fillId="33" borderId="0" applyProtection="0">
      <alignment vertical="center"/>
    </xf>
    <xf numFmtId="0" fontId="44" fillId="20" borderId="25" applyProtection="0">
      <alignment vertical="center"/>
    </xf>
    <xf numFmtId="0" fontId="44" fillId="20" borderId="25" applyProtection="0">
      <alignment vertical="center"/>
    </xf>
    <xf numFmtId="0" fontId="44" fillId="20" borderId="25" applyProtection="0">
      <alignment vertical="center"/>
    </xf>
    <xf numFmtId="0" fontId="44" fillId="20" borderId="25" applyProtection="0">
      <alignment vertical="center"/>
    </xf>
    <xf numFmtId="0" fontId="44" fillId="20" borderId="25" applyProtection="0">
      <alignment vertical="center"/>
    </xf>
    <xf numFmtId="0" fontId="44" fillId="20" borderId="25" applyProtection="0">
      <alignment vertical="center"/>
    </xf>
    <xf numFmtId="0" fontId="33" fillId="8" borderId="24" applyProtection="0">
      <alignment vertical="center"/>
    </xf>
    <xf numFmtId="0" fontId="33" fillId="8" borderId="24" applyProtection="0">
      <alignment vertical="center"/>
    </xf>
    <xf numFmtId="0" fontId="33" fillId="8" borderId="24" applyProtection="0">
      <alignment vertical="center"/>
    </xf>
    <xf numFmtId="0" fontId="33" fillId="8" borderId="24" applyProtection="0">
      <alignment vertical="center"/>
    </xf>
    <xf numFmtId="1" fontId="42" fillId="0" borderId="18" applyProtection="0">
      <alignment horizontal="center" vertical="center"/>
    </xf>
    <xf numFmtId="1" fontId="42" fillId="0" borderId="18" applyProtection="0">
      <alignment horizontal="center" vertical="center"/>
    </xf>
    <xf numFmtId="1" fontId="42" fillId="0" borderId="18" applyProtection="0">
      <alignment horizontal="center" vertical="center"/>
    </xf>
    <xf numFmtId="1" fontId="42" fillId="0" borderId="18" applyProtection="0">
      <alignment horizontal="center" vertical="center"/>
    </xf>
    <xf numFmtId="1" fontId="42" fillId="0" borderId="18" applyProtection="0">
      <alignment horizontal="center" vertical="center"/>
    </xf>
    <xf numFmtId="1" fontId="42" fillId="0" borderId="18" applyProtection="0">
      <alignment horizontal="center"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34" fillId="0" borderId="0" applyProtection="0">
      <alignment vertical="center"/>
    </xf>
    <xf numFmtId="0" fontId="67" fillId="18" borderId="28" applyProtection="0">
      <alignment vertical="center"/>
    </xf>
    <xf numFmtId="0" fontId="67" fillId="18" borderId="28" applyProtection="0">
      <alignment vertical="center"/>
    </xf>
    <xf numFmtId="0" fontId="67" fillId="18" borderId="28" applyProtection="0">
      <alignment vertical="center"/>
    </xf>
    <xf numFmtId="0" fontId="67" fillId="18" borderId="28" applyProtection="0">
      <alignment vertical="center"/>
    </xf>
    <xf numFmtId="0" fontId="67" fillId="18" borderId="28" applyProtection="0">
      <alignment vertical="center"/>
    </xf>
    <xf numFmtId="0" fontId="42" fillId="0" borderId="0"/>
    <xf numFmtId="200" fontId="67" fillId="0" borderId="0">
      <alignment vertical="center"/>
    </xf>
    <xf numFmtId="200" fontId="67" fillId="0" borderId="0">
      <alignment vertical="center"/>
    </xf>
    <xf numFmtId="200" fontId="67" fillId="0" borderId="0">
      <alignment vertical="center"/>
    </xf>
    <xf numFmtId="200" fontId="42" fillId="0" borderId="0">
      <alignment vertical="center"/>
    </xf>
    <xf numFmtId="200" fontId="34" fillId="0" borderId="0">
      <alignment vertical="center"/>
    </xf>
    <xf numFmtId="200" fontId="67" fillId="0" borderId="0">
      <alignment vertical="center"/>
    </xf>
    <xf numFmtId="200" fontId="67" fillId="0" borderId="0">
      <alignment vertical="center"/>
    </xf>
    <xf numFmtId="200" fontId="42" fillId="0" borderId="0">
      <alignment vertical="center"/>
    </xf>
    <xf numFmtId="200" fontId="67" fillId="0" borderId="0">
      <alignment vertical="center"/>
    </xf>
    <xf numFmtId="200" fontId="67" fillId="0" borderId="0">
      <alignment vertical="center"/>
    </xf>
    <xf numFmtId="200" fontId="67" fillId="0" borderId="0">
      <alignment vertical="center"/>
    </xf>
    <xf numFmtId="9" fontId="23" fillId="0" borderId="0">
      <alignment vertical="center"/>
    </xf>
    <xf numFmtId="200" fontId="67" fillId="0" borderId="0">
      <alignment vertical="center"/>
    </xf>
    <xf numFmtId="9" fontId="23" fillId="0" borderId="0">
      <alignment vertical="center"/>
    </xf>
    <xf numFmtId="200" fontId="67" fillId="0" borderId="0">
      <alignment vertical="center"/>
    </xf>
    <xf numFmtId="200" fontId="67" fillId="0" borderId="0">
      <alignment vertical="center"/>
    </xf>
    <xf numFmtId="9" fontId="23" fillId="0" borderId="0">
      <alignment vertical="center"/>
    </xf>
    <xf numFmtId="200" fontId="67" fillId="0" borderId="0">
      <alignment vertical="center"/>
    </xf>
    <xf numFmtId="200" fontId="67" fillId="0" borderId="0">
      <alignment vertical="center"/>
    </xf>
    <xf numFmtId="200" fontId="67" fillId="0" borderId="0">
      <alignment vertical="center"/>
    </xf>
    <xf numFmtId="200" fontId="23" fillId="0" borderId="0">
      <alignment vertical="center"/>
    </xf>
    <xf numFmtId="200" fontId="23" fillId="0" borderId="0">
      <alignment vertical="center"/>
    </xf>
    <xf numFmtId="200" fontId="23" fillId="0" borderId="0">
      <alignment vertical="center"/>
    </xf>
    <xf numFmtId="200" fontId="42" fillId="0" borderId="0">
      <alignment vertical="center"/>
    </xf>
    <xf numFmtId="200" fontId="23" fillId="0" borderId="0">
      <alignment vertical="center"/>
    </xf>
    <xf numFmtId="200" fontId="23"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200" fontId="67" fillId="0" borderId="0">
      <alignment vertical="center"/>
    </xf>
    <xf numFmtId="41" fontId="67" fillId="0" borderId="0" applyFont="0" applyFill="0" applyBorder="0" applyAlignment="0" applyProtection="0">
      <alignment vertical="center"/>
    </xf>
    <xf numFmtId="200" fontId="88" fillId="0" borderId="0" applyNumberFormat="0" applyFill="0" applyBorder="0" applyAlignment="0" applyProtection="0">
      <alignment vertical="center"/>
    </xf>
    <xf numFmtId="200" fontId="23" fillId="0" borderId="0">
      <alignment vertical="center"/>
    </xf>
    <xf numFmtId="200" fontId="42" fillId="0" borderId="0"/>
  </cellStyleXfs>
  <cellXfs count="562">
    <xf numFmtId="0" fontId="0" fillId="0" borderId="0" xfId="0" applyAlignment="1">
      <alignment vertical="center"/>
    </xf>
    <xf numFmtId="0" fontId="1" fillId="0" borderId="0" xfId="0" applyFont="1" applyFill="1" applyAlignment="1">
      <alignment horizontal="center" vertical="center"/>
    </xf>
    <xf numFmtId="0" fontId="1" fillId="0" borderId="0" xfId="0" applyFont="1" applyFill="1" applyAlignment="1">
      <alignment vertical="center"/>
    </xf>
    <xf numFmtId="0" fontId="3" fillId="0" borderId="2" xfId="0" applyFont="1" applyFill="1" applyBorder="1" applyAlignment="1">
      <alignment horizontal="center" vertical="center" wrapText="1"/>
    </xf>
    <xf numFmtId="191" fontId="3" fillId="0" borderId="2" xfId="9" applyNumberFormat="1" applyFont="1" applyFill="1" applyBorder="1" applyAlignment="1">
      <alignment horizontal="center" vertical="center" wrapText="1"/>
    </xf>
    <xf numFmtId="0" fontId="3" fillId="0" borderId="0" xfId="0" applyFont="1" applyAlignment="1">
      <alignment vertical="center"/>
    </xf>
    <xf numFmtId="0" fontId="5" fillId="0" borderId="0" xfId="0" applyFont="1" applyFill="1" applyAlignment="1">
      <alignment vertical="center"/>
    </xf>
    <xf numFmtId="0" fontId="5" fillId="0" borderId="0" xfId="0" applyFont="1" applyFill="1" applyAlignment="1">
      <alignment vertical="center" wrapText="1"/>
    </xf>
    <xf numFmtId="14" fontId="0" fillId="0" borderId="0" xfId="0" applyNumberFormat="1" applyAlignment="1">
      <alignment vertical="center"/>
    </xf>
    <xf numFmtId="191" fontId="0" fillId="0" borderId="0" xfId="9" applyNumberFormat="1" applyFont="1" applyAlignment="1">
      <alignment vertical="center"/>
    </xf>
    <xf numFmtId="0" fontId="0" fillId="2" borderId="0" xfId="0" applyFill="1" applyAlignment="1">
      <alignment vertical="center"/>
    </xf>
    <xf numFmtId="0" fontId="3" fillId="0"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1299" applyFont="1" applyFill="1" applyBorder="1" applyAlignment="1">
      <alignment horizontal="center"/>
    </xf>
    <xf numFmtId="14" fontId="3" fillId="3" borderId="2" xfId="1299" applyNumberFormat="1" applyFont="1" applyFill="1" applyBorder="1" applyAlignment="1">
      <alignment horizontal="center"/>
    </xf>
    <xf numFmtId="191" fontId="3" fillId="0" borderId="2" xfId="9" applyNumberFormat="1" applyFont="1" applyFill="1" applyBorder="1" applyAlignment="1">
      <alignment horizontal="center"/>
    </xf>
    <xf numFmtId="181" fontId="3" fillId="0" borderId="2" xfId="13" applyNumberFormat="1" applyFont="1" applyFill="1" applyBorder="1" applyAlignment="1">
      <alignment horizontal="center"/>
    </xf>
    <xf numFmtId="0" fontId="3" fillId="2" borderId="7" xfId="0" applyFont="1" applyFill="1" applyBorder="1" applyAlignment="1">
      <alignment horizontal="center" vertical="center"/>
    </xf>
    <xf numFmtId="0" fontId="3" fillId="2" borderId="2" xfId="0" applyFont="1" applyFill="1" applyBorder="1" applyAlignment="1">
      <alignment horizontal="center" vertical="center" wrapText="1"/>
    </xf>
    <xf numFmtId="181" fontId="3" fillId="2" borderId="2" xfId="13" applyNumberFormat="1" applyFont="1" applyFill="1" applyBorder="1" applyAlignment="1">
      <alignment horizontal="center"/>
    </xf>
    <xf numFmtId="0" fontId="0" fillId="0" borderId="0" xfId="0" applyFont="1"/>
    <xf numFmtId="0" fontId="5" fillId="0" borderId="0" xfId="0" applyNumberFormat="1" applyFont="1" applyFill="1" applyBorder="1" applyAlignment="1">
      <alignment vertical="center" wrapText="1"/>
    </xf>
    <xf numFmtId="0" fontId="5" fillId="2"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49" fontId="5" fillId="0" borderId="2" xfId="1339" applyNumberFormat="1" applyFont="1" applyFill="1" applyBorder="1" applyAlignment="1">
      <alignment horizontal="left" vertical="center"/>
    </xf>
    <xf numFmtId="0" fontId="5" fillId="0" borderId="2" xfId="1339" applyNumberFormat="1" applyFont="1" applyFill="1" applyBorder="1" applyAlignment="1">
      <alignment horizontal="left" vertical="center"/>
    </xf>
    <xf numFmtId="183" fontId="5" fillId="0" borderId="2" xfId="9" applyNumberFormat="1" applyFont="1" applyFill="1" applyBorder="1" applyAlignment="1">
      <alignment horizontal="left"/>
    </xf>
    <xf numFmtId="183" fontId="5" fillId="0" borderId="2" xfId="9" applyNumberFormat="1" applyFont="1" applyFill="1" applyBorder="1" applyAlignment="1">
      <alignment horizontal="center"/>
    </xf>
    <xf numFmtId="183" fontId="5" fillId="0" borderId="2" xfId="9" applyNumberFormat="1" applyFont="1" applyFill="1" applyBorder="1" applyAlignment="1"/>
    <xf numFmtId="0" fontId="5" fillId="0" borderId="2" xfId="1339" applyNumberFormat="1" applyFont="1" applyFill="1" applyBorder="1" applyAlignment="1" applyProtection="1">
      <alignment horizontal="left" vertical="center"/>
    </xf>
    <xf numFmtId="183" fontId="5" fillId="0" borderId="2" xfId="9" applyNumberFormat="1" applyFont="1" applyFill="1" applyBorder="1" applyAlignment="1" applyProtection="1">
      <alignment horizontal="left"/>
    </xf>
    <xf numFmtId="183" fontId="5" fillId="0" borderId="2" xfId="9" applyNumberFormat="1" applyFont="1" applyFill="1" applyBorder="1" applyAlignment="1" applyProtection="1">
      <alignment horizontal="center"/>
    </xf>
    <xf numFmtId="183" fontId="5" fillId="0" borderId="2" xfId="9" applyNumberFormat="1" applyFont="1" applyFill="1" applyBorder="1" applyAlignment="1">
      <alignment horizontal="left" vertical="center"/>
    </xf>
    <xf numFmtId="0" fontId="7" fillId="0" borderId="0" xfId="0" applyNumberFormat="1" applyFont="1" applyFill="1" applyBorder="1" applyAlignment="1">
      <alignment horizontal="left" vertical="center" wrapText="1"/>
    </xf>
    <xf numFmtId="0" fontId="7" fillId="0" borderId="0" xfId="0" applyNumberFormat="1" applyFont="1" applyFill="1" applyBorder="1" applyAlignment="1">
      <alignment vertical="center" wrapText="1"/>
    </xf>
    <xf numFmtId="0" fontId="5" fillId="2" borderId="2" xfId="0" applyNumberFormat="1" applyFont="1" applyFill="1" applyBorder="1" applyAlignment="1">
      <alignment horizontal="left" vertical="center" wrapText="1"/>
    </xf>
    <xf numFmtId="0" fontId="5" fillId="2" borderId="14" xfId="0" applyNumberFormat="1" applyFont="1" applyFill="1" applyBorder="1" applyAlignment="1">
      <alignment horizontal="center" vertical="center" wrapText="1"/>
    </xf>
    <xf numFmtId="183" fontId="5" fillId="0" borderId="0" xfId="9" applyNumberFormat="1" applyFont="1" applyFill="1" applyBorder="1" applyAlignment="1"/>
    <xf numFmtId="183" fontId="5" fillId="0" borderId="8" xfId="9" applyNumberFormat="1" applyFont="1" applyFill="1" applyBorder="1" applyAlignment="1">
      <alignment horizontal="left" vertical="center"/>
    </xf>
    <xf numFmtId="183" fontId="5" fillId="0" borderId="15" xfId="9" applyNumberFormat="1" applyFont="1" applyFill="1" applyBorder="1" applyAlignment="1">
      <alignment horizontal="left"/>
    </xf>
    <xf numFmtId="0" fontId="8" fillId="0" borderId="0" xfId="0" applyFont="1" applyAlignment="1"/>
    <xf numFmtId="0" fontId="9" fillId="0" borderId="0" xfId="0" applyFont="1" applyAlignment="1"/>
    <xf numFmtId="0" fontId="9" fillId="4" borderId="0" xfId="0" applyFont="1" applyFill="1" applyBorder="1" applyAlignment="1"/>
    <xf numFmtId="0" fontId="15" fillId="0" borderId="0" xfId="1310" applyFont="1" applyFill="1" applyBorder="1" applyAlignment="1">
      <alignment horizontal="center" vertical="center" wrapText="1"/>
    </xf>
    <xf numFmtId="0" fontId="9" fillId="0" borderId="0" xfId="0" applyFont="1" applyBorder="1" applyAlignment="1"/>
    <xf numFmtId="0" fontId="17" fillId="0" borderId="0" xfId="1310" applyFont="1" applyFill="1" applyBorder="1" applyAlignment="1">
      <alignment horizontal="center" vertical="center" wrapText="1"/>
    </xf>
    <xf numFmtId="0" fontId="5" fillId="0" borderId="0" xfId="35" applyFont="1" applyFill="1" applyAlignment="1">
      <alignment vertical="center" wrapText="1"/>
    </xf>
    <xf numFmtId="0" fontId="5" fillId="0" borderId="0" xfId="35" applyFont="1" applyFill="1" applyAlignment="1">
      <alignment horizontal="center" vertical="center" wrapText="1"/>
    </xf>
    <xf numFmtId="43" fontId="5" fillId="0" borderId="0" xfId="9" applyFont="1" applyFill="1" applyAlignment="1">
      <alignment vertical="center"/>
    </xf>
    <xf numFmtId="0" fontId="5" fillId="14" borderId="0" xfId="35" applyFont="1" applyFill="1" applyAlignment="1">
      <alignment vertical="center"/>
    </xf>
    <xf numFmtId="0" fontId="5" fillId="0" borderId="0" xfId="35" applyFont="1" applyFill="1" applyAlignment="1">
      <alignment horizontal="center" vertical="center"/>
    </xf>
    <xf numFmtId="0" fontId="5" fillId="0" borderId="0" xfId="35" applyFont="1" applyFill="1" applyAlignment="1">
      <alignment vertical="center"/>
    </xf>
    <xf numFmtId="0" fontId="5" fillId="0" borderId="0" xfId="35" applyFont="1" applyFill="1" applyAlignment="1">
      <alignment horizontal="left" vertical="center"/>
    </xf>
    <xf numFmtId="14" fontId="5" fillId="0" borderId="0" xfId="35" applyNumberFormat="1" applyFont="1" applyFill="1" applyAlignment="1">
      <alignment vertical="center"/>
    </xf>
    <xf numFmtId="183" fontId="5" fillId="0" borderId="0" xfId="9" applyNumberFormat="1" applyFont="1" applyFill="1" applyAlignment="1">
      <alignment vertical="center"/>
    </xf>
    <xf numFmtId="43" fontId="5" fillId="0" borderId="0" xfId="9" applyFont="1" applyFill="1" applyAlignment="1">
      <alignment horizontal="center" vertical="center"/>
    </xf>
    <xf numFmtId="41" fontId="5" fillId="0" borderId="2" xfId="5" applyFont="1" applyFill="1" applyBorder="1" applyAlignment="1">
      <alignment horizontal="center" vertical="center"/>
    </xf>
    <xf numFmtId="41" fontId="5" fillId="3" borderId="2" xfId="545" applyFont="1" applyFill="1" applyBorder="1" applyAlignment="1" applyProtection="1">
      <alignment vertical="center"/>
    </xf>
    <xf numFmtId="41" fontId="5" fillId="0" borderId="2" xfId="5" applyFont="1" applyFill="1" applyBorder="1" applyAlignment="1">
      <alignment vertical="center"/>
    </xf>
    <xf numFmtId="41" fontId="5" fillId="2" borderId="2" xfId="545" applyFont="1" applyFill="1" applyBorder="1" applyAlignment="1" applyProtection="1">
      <alignment vertical="center"/>
    </xf>
    <xf numFmtId="41" fontId="5" fillId="0" borderId="2" xfId="5" applyFont="1" applyFill="1" applyBorder="1" applyAlignment="1" applyProtection="1">
      <alignment vertical="center"/>
    </xf>
    <xf numFmtId="41" fontId="5" fillId="0" borderId="2" xfId="545" applyFont="1" applyFill="1" applyBorder="1" applyAlignment="1" applyProtection="1">
      <alignment vertical="center"/>
    </xf>
    <xf numFmtId="0" fontId="5" fillId="14" borderId="0" xfId="35" applyFont="1" applyFill="1" applyAlignment="1">
      <alignment horizontal="left" vertical="center"/>
    </xf>
    <xf numFmtId="0" fontId="5" fillId="14" borderId="0" xfId="35" applyFont="1" applyFill="1" applyAlignment="1">
      <alignment horizontal="center" vertical="center"/>
    </xf>
    <xf numFmtId="41" fontId="5" fillId="14" borderId="2" xfId="5" applyFont="1" applyFill="1" applyBorder="1" applyAlignment="1" applyProtection="1">
      <alignment horizontal="center" vertical="center"/>
    </xf>
    <xf numFmtId="14" fontId="5" fillId="0" borderId="2" xfId="59" applyNumberFormat="1" applyFont="1" applyFill="1" applyBorder="1" applyAlignment="1" applyProtection="1">
      <alignment vertical="center"/>
    </xf>
    <xf numFmtId="191" fontId="5" fillId="0" borderId="2" xfId="9" applyNumberFormat="1" applyFont="1" applyFill="1" applyBorder="1" applyAlignment="1">
      <alignment horizontal="center" vertical="center"/>
    </xf>
    <xf numFmtId="191" fontId="5" fillId="0" borderId="2" xfId="9" applyNumberFormat="1" applyFont="1" applyFill="1" applyBorder="1" applyAlignment="1" applyProtection="1">
      <alignment vertical="center"/>
    </xf>
    <xf numFmtId="183" fontId="5" fillId="2" borderId="2" xfId="9" applyNumberFormat="1" applyFont="1" applyFill="1" applyBorder="1" applyAlignment="1">
      <alignment vertical="center"/>
    </xf>
    <xf numFmtId="183" fontId="5" fillId="2" borderId="2" xfId="9" applyNumberFormat="1" applyFont="1" applyFill="1" applyBorder="1" applyAlignment="1" applyProtection="1">
      <alignment vertical="center"/>
    </xf>
    <xf numFmtId="41" fontId="5" fillId="8" borderId="2" xfId="5" applyFont="1" applyFill="1" applyBorder="1" applyAlignment="1">
      <alignment horizontal="left" vertical="center"/>
    </xf>
    <xf numFmtId="193" fontId="5" fillId="14" borderId="7" xfId="545" applyNumberFormat="1" applyFont="1" applyFill="1" applyBorder="1" applyAlignment="1" applyProtection="1">
      <alignment horizontal="center" vertical="center"/>
    </xf>
    <xf numFmtId="43" fontId="5" fillId="0" borderId="0" xfId="9" applyFont="1" applyFill="1" applyAlignment="1">
      <alignment horizontal="left" vertical="center"/>
    </xf>
    <xf numFmtId="43" fontId="3" fillId="0" borderId="0" xfId="35" applyNumberFormat="1" applyFont="1" applyFill="1">
      <alignment vertical="center"/>
    </xf>
    <xf numFmtId="14" fontId="5" fillId="14" borderId="0" xfId="35" applyNumberFormat="1" applyFont="1" applyFill="1" applyAlignment="1">
      <alignment vertical="center"/>
    </xf>
    <xf numFmtId="183" fontId="5" fillId="14" borderId="0" xfId="9" applyNumberFormat="1" applyFont="1" applyFill="1" applyAlignment="1">
      <alignment vertical="center"/>
    </xf>
    <xf numFmtId="0" fontId="5" fillId="14" borderId="0" xfId="35" applyFont="1" applyFill="1" applyAlignment="1" applyProtection="1">
      <alignment horizontal="left" vertical="center"/>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198" fontId="5" fillId="14" borderId="2" xfId="5" applyNumberFormat="1" applyFont="1" applyFill="1" applyBorder="1" applyAlignment="1">
      <alignment vertical="center"/>
    </xf>
    <xf numFmtId="198" fontId="5" fillId="14" borderId="2" xfId="5" applyNumberFormat="1" applyFont="1" applyFill="1" applyBorder="1" applyAlignment="1" applyProtection="1">
      <alignment vertical="center"/>
    </xf>
    <xf numFmtId="198" fontId="5" fillId="0" borderId="2" xfId="5" applyNumberFormat="1" applyFont="1" applyFill="1" applyBorder="1" applyAlignment="1">
      <alignment vertical="center"/>
    </xf>
    <xf numFmtId="181" fontId="5" fillId="14" borderId="2" xfId="13" applyNumberFormat="1" applyFont="1" applyFill="1" applyBorder="1" applyAlignment="1">
      <alignment vertical="center"/>
    </xf>
    <xf numFmtId="198" fontId="5" fillId="0" borderId="2" xfId="5" applyNumberFormat="1" applyFont="1" applyFill="1" applyBorder="1" applyAlignment="1" applyProtection="1">
      <alignment vertical="center"/>
    </xf>
    <xf numFmtId="181" fontId="5" fillId="14" borderId="2" xfId="13" applyNumberFormat="1" applyFont="1" applyFill="1" applyBorder="1" applyAlignment="1" applyProtection="1">
      <alignment vertical="center"/>
    </xf>
    <xf numFmtId="43" fontId="3" fillId="0" borderId="2" xfId="9" applyFont="1" applyFill="1" applyBorder="1" applyAlignment="1">
      <alignment vertical="center" wrapText="1"/>
    </xf>
    <xf numFmtId="0" fontId="5" fillId="0" borderId="2" xfId="35" applyFont="1" applyFill="1" applyBorder="1" applyAlignment="1">
      <alignment vertical="center"/>
    </xf>
    <xf numFmtId="0" fontId="5" fillId="0" borderId="2" xfId="35" applyFont="1" applyFill="1" applyBorder="1" applyAlignment="1">
      <alignment horizontal="center" vertical="center" wrapText="1"/>
    </xf>
    <xf numFmtId="41" fontId="5" fillId="14" borderId="2" xfId="5" applyFont="1" applyFill="1" applyBorder="1" applyAlignment="1">
      <alignment vertical="center"/>
    </xf>
    <xf numFmtId="41" fontId="3" fillId="0" borderId="2" xfId="5" applyFont="1" applyFill="1" applyBorder="1" applyAlignment="1">
      <alignment vertical="center" wrapText="1"/>
    </xf>
    <xf numFmtId="41" fontId="5" fillId="14" borderId="8" xfId="5" applyFont="1" applyFill="1" applyBorder="1" applyAlignment="1">
      <alignment vertical="center"/>
    </xf>
    <xf numFmtId="0" fontId="5" fillId="0" borderId="8" xfId="35" applyFont="1" applyFill="1" applyBorder="1" applyAlignment="1">
      <alignment horizontal="center" vertical="center"/>
    </xf>
    <xf numFmtId="43" fontId="5" fillId="0" borderId="2" xfId="9" applyFont="1" applyFill="1" applyBorder="1" applyAlignment="1">
      <alignment vertical="center"/>
    </xf>
    <xf numFmtId="43" fontId="5" fillId="0" borderId="2" xfId="9" applyFont="1" applyFill="1" applyBorder="1" applyAlignment="1">
      <alignment horizontal="center" vertical="center" wrapText="1"/>
    </xf>
    <xf numFmtId="0" fontId="5" fillId="15" borderId="2" xfId="35" applyFont="1" applyFill="1" applyBorder="1" applyAlignment="1">
      <alignment horizontal="center" vertical="center" wrapText="1"/>
    </xf>
    <xf numFmtId="0" fontId="3" fillId="15" borderId="2" xfId="1309" applyFont="1" applyFill="1" applyBorder="1" applyAlignment="1">
      <alignment horizontal="center" vertical="center" wrapText="1"/>
    </xf>
    <xf numFmtId="199" fontId="3" fillId="0" borderId="2" xfId="1080" applyNumberFormat="1" applyFont="1" applyFill="1" applyBorder="1" applyAlignment="1">
      <alignment horizontal="center" vertical="center" wrapText="1"/>
    </xf>
    <xf numFmtId="41" fontId="3" fillId="14" borderId="2" xfId="5" applyFont="1" applyFill="1" applyBorder="1" applyAlignment="1">
      <alignment vertical="center" wrapText="1"/>
    </xf>
    <xf numFmtId="43" fontId="3" fillId="0" borderId="2" xfId="9" applyFont="1" applyFill="1" applyBorder="1" applyAlignment="1" applyProtection="1">
      <alignment vertical="center" wrapText="1"/>
    </xf>
    <xf numFmtId="41" fontId="3" fillId="14" borderId="2" xfId="5" applyFont="1" applyFill="1" applyBorder="1" applyAlignment="1" applyProtection="1">
      <alignment vertical="center" wrapText="1"/>
    </xf>
    <xf numFmtId="43" fontId="5" fillId="14" borderId="0" xfId="9" applyFont="1" applyFill="1" applyAlignment="1">
      <alignment horizontal="center" vertical="center"/>
    </xf>
    <xf numFmtId="0" fontId="5" fillId="0" borderId="2" xfId="35" applyFont="1" applyFill="1" applyBorder="1" applyAlignment="1">
      <alignment horizontal="center" vertical="center"/>
    </xf>
    <xf numFmtId="0" fontId="5" fillId="3" borderId="2" xfId="35" applyFont="1" applyFill="1" applyBorder="1" applyAlignment="1">
      <alignment horizontal="center" vertical="center" wrapText="1"/>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43" fontId="5" fillId="0" borderId="2" xfId="9" applyFont="1" applyFill="1" applyBorder="1" applyAlignment="1">
      <alignment horizontal="center" vertical="center"/>
    </xf>
    <xf numFmtId="41" fontId="5" fillId="14" borderId="2" xfId="5" applyFont="1" applyFill="1" applyBorder="1" applyAlignment="1">
      <alignment horizontal="center" vertical="center"/>
    </xf>
    <xf numFmtId="41" fontId="5" fillId="14" borderId="2" xfId="5" applyFont="1" applyFill="1" applyBorder="1" applyAlignment="1" applyProtection="1">
      <alignment vertical="center"/>
    </xf>
    <xf numFmtId="0" fontId="5" fillId="0" borderId="0" xfId="35" applyFont="1" applyFill="1" applyBorder="1" applyAlignment="1">
      <alignment horizontal="center" vertical="center"/>
    </xf>
    <xf numFmtId="43" fontId="5" fillId="14" borderId="2" xfId="9" applyFont="1" applyFill="1" applyBorder="1" applyAlignment="1" applyProtection="1">
      <alignment horizontal="center" vertical="center"/>
    </xf>
    <xf numFmtId="43" fontId="5" fillId="0" borderId="2" xfId="9" applyFont="1" applyFill="1" applyBorder="1" applyAlignment="1">
      <alignment horizontal="right" vertical="center"/>
    </xf>
    <xf numFmtId="0" fontId="19" fillId="0" borderId="0" xfId="816" applyFont="1" applyAlignment="1">
      <alignment vertical="center"/>
    </xf>
    <xf numFmtId="43" fontId="5" fillId="0" borderId="0" xfId="35" applyNumberFormat="1" applyFont="1" applyFill="1" applyAlignment="1">
      <alignment vertical="center"/>
    </xf>
    <xf numFmtId="0" fontId="67" fillId="0" borderId="0" xfId="816" applyAlignment="1">
      <alignment vertical="center"/>
    </xf>
    <xf numFmtId="0" fontId="35" fillId="20" borderId="2" xfId="819" applyFont="1" applyFill="1" applyBorder="1" applyAlignment="1">
      <alignment horizontal="center" vertical="center"/>
    </xf>
    <xf numFmtId="0" fontId="70" fillId="20" borderId="2" xfId="819" applyFont="1" applyFill="1" applyBorder="1" applyAlignment="1">
      <alignment horizontal="center" vertical="center"/>
    </xf>
    <xf numFmtId="0" fontId="70" fillId="20" borderId="2" xfId="819" applyFont="1" applyFill="1" applyBorder="1" applyAlignment="1">
      <alignment horizontal="center" vertical="center" shrinkToFit="1"/>
    </xf>
    <xf numFmtId="14" fontId="70" fillId="20" borderId="2" xfId="819" applyNumberFormat="1" applyFont="1" applyFill="1" applyBorder="1" applyAlignment="1">
      <alignment horizontal="center" vertical="center"/>
    </xf>
    <xf numFmtId="0" fontId="70" fillId="20" borderId="2" xfId="819" applyFont="1" applyFill="1" applyBorder="1" applyAlignment="1">
      <alignment horizontal="center" vertical="center" wrapText="1"/>
    </xf>
    <xf numFmtId="49" fontId="70" fillId="20" borderId="2" xfId="819" applyNumberFormat="1" applyFont="1" applyFill="1" applyBorder="1" applyAlignment="1">
      <alignment horizontal="center" vertical="center"/>
    </xf>
    <xf numFmtId="0" fontId="70" fillId="20" borderId="2" xfId="819" applyFont="1" applyFill="1" applyBorder="1" applyAlignment="1">
      <alignment horizontal="left" vertical="center"/>
    </xf>
    <xf numFmtId="0" fontId="10" fillId="20" borderId="2" xfId="819" applyFont="1" applyFill="1" applyBorder="1" applyAlignment="1">
      <alignment horizontal="center" vertical="center"/>
    </xf>
    <xf numFmtId="0" fontId="10" fillId="20" borderId="2" xfId="819" applyFont="1" applyFill="1" applyBorder="1" applyAlignment="1">
      <alignment horizontal="center" vertical="center" wrapText="1"/>
    </xf>
    <xf numFmtId="0" fontId="10" fillId="20" borderId="0" xfId="819" applyFont="1" applyFill="1" applyAlignment="1">
      <alignment horizontal="center" vertical="center" wrapText="1"/>
    </xf>
    <xf numFmtId="14" fontId="35" fillId="20" borderId="2" xfId="819" applyNumberFormat="1" applyFont="1" applyFill="1" applyBorder="1" applyAlignment="1">
      <alignment horizontal="center" vertical="center"/>
    </xf>
    <xf numFmtId="14" fontId="70" fillId="20" borderId="2" xfId="819" applyNumberFormat="1" applyFont="1" applyFill="1" applyBorder="1" applyAlignment="1">
      <alignment horizontal="center" vertical="center" wrapText="1"/>
    </xf>
    <xf numFmtId="0" fontId="3" fillId="20" borderId="2" xfId="819" applyFont="1" applyFill="1" applyBorder="1" applyAlignment="1">
      <alignment horizontal="center" vertical="center" wrapText="1" shrinkToFit="1"/>
    </xf>
    <xf numFmtId="0" fontId="70" fillId="20" borderId="2" xfId="819" applyFont="1" applyFill="1" applyBorder="1" applyAlignment="1">
      <alignment horizontal="center" vertical="center" wrapText="1" shrinkToFit="1"/>
    </xf>
    <xf numFmtId="0" fontId="35" fillId="20" borderId="2" xfId="819" applyFont="1" applyFill="1" applyBorder="1" applyAlignment="1">
      <alignment horizontal="center" vertical="center" wrapText="1"/>
    </xf>
    <xf numFmtId="14" fontId="70" fillId="20" borderId="2" xfId="819" applyNumberFormat="1" applyFont="1" applyFill="1" applyBorder="1" applyAlignment="1">
      <alignment horizontal="center" vertical="center" shrinkToFit="1"/>
    </xf>
    <xf numFmtId="0" fontId="3" fillId="0" borderId="0" xfId="816" applyFont="1" applyBorder="1" applyAlignment="1">
      <alignment horizontal="center" vertical="center"/>
    </xf>
    <xf numFmtId="0" fontId="71" fillId="0" borderId="0" xfId="816" applyFont="1" applyBorder="1" applyAlignment="1">
      <alignment horizontal="center" vertical="center"/>
    </xf>
    <xf numFmtId="0" fontId="12" fillId="0" borderId="0" xfId="816" applyFont="1" applyBorder="1" applyAlignment="1">
      <alignment horizontal="center" vertical="center"/>
    </xf>
    <xf numFmtId="0" fontId="1" fillId="0" borderId="2" xfId="816" applyFont="1" applyFill="1" applyBorder="1" applyAlignment="1">
      <alignment horizontal="center" vertical="center"/>
    </xf>
    <xf numFmtId="0" fontId="1" fillId="2" borderId="2" xfId="816" applyFont="1" applyFill="1" applyBorder="1" applyAlignment="1">
      <alignment horizontal="center" vertical="center"/>
    </xf>
    <xf numFmtId="49" fontId="42" fillId="2" borderId="2" xfId="816" applyNumberFormat="1" applyFont="1" applyFill="1" applyBorder="1" applyAlignment="1">
      <alignment horizontal="center" vertical="center"/>
    </xf>
    <xf numFmtId="0" fontId="1" fillId="2" borderId="2" xfId="1393" applyNumberFormat="1" applyFont="1" applyFill="1" applyBorder="1" applyAlignment="1" applyProtection="1">
      <alignment horizontal="center" vertical="center" wrapText="1"/>
    </xf>
    <xf numFmtId="0" fontId="1" fillId="2" borderId="2" xfId="816" applyFont="1" applyFill="1" applyBorder="1" applyAlignment="1">
      <alignment horizontal="center" vertical="center" wrapText="1"/>
    </xf>
    <xf numFmtId="14" fontId="1" fillId="0" borderId="2" xfId="816" applyNumberFormat="1" applyFont="1" applyFill="1" applyBorder="1" applyAlignment="1">
      <alignment horizontal="center" vertical="center"/>
    </xf>
    <xf numFmtId="0" fontId="42" fillId="0" borderId="2" xfId="816" applyFont="1" applyFill="1" applyBorder="1" applyAlignment="1">
      <alignment horizontal="center" vertical="center" wrapText="1"/>
    </xf>
    <xf numFmtId="0" fontId="1" fillId="0" borderId="2" xfId="816" applyFont="1" applyFill="1" applyBorder="1" applyAlignment="1">
      <alignment horizontal="left" vertical="center"/>
    </xf>
    <xf numFmtId="14" fontId="42" fillId="0" borderId="2" xfId="816" applyNumberFormat="1" applyFont="1" applyFill="1" applyBorder="1" applyAlignment="1">
      <alignment horizontal="center" vertical="center"/>
    </xf>
    <xf numFmtId="14" fontId="42" fillId="2" borderId="2" xfId="816" applyNumberFormat="1" applyFont="1" applyFill="1" applyBorder="1" applyAlignment="1">
      <alignment horizontal="center" vertical="center"/>
    </xf>
    <xf numFmtId="0" fontId="42" fillId="0" borderId="2" xfId="816" applyFont="1" applyFill="1" applyBorder="1" applyAlignment="1">
      <alignment horizontal="left" vertical="center"/>
    </xf>
    <xf numFmtId="0" fontId="42" fillId="2" borderId="2" xfId="816" applyFont="1" applyFill="1" applyBorder="1" applyAlignment="1">
      <alignment horizontal="center" vertical="center"/>
    </xf>
    <xf numFmtId="0" fontId="42" fillId="0" borderId="2" xfId="816" applyFont="1" applyFill="1" applyBorder="1" applyAlignment="1">
      <alignment horizontal="center" vertical="center"/>
    </xf>
    <xf numFmtId="49" fontId="42" fillId="2" borderId="33" xfId="825" applyNumberFormat="1" applyFont="1" applyFill="1" applyBorder="1" applyAlignment="1">
      <alignment horizontal="center" vertical="center"/>
    </xf>
    <xf numFmtId="0" fontId="1" fillId="0" borderId="0" xfId="816" applyFont="1" applyFill="1" applyBorder="1" applyAlignment="1">
      <alignment horizontal="center" vertical="center"/>
    </xf>
    <xf numFmtId="0" fontId="1" fillId="0" borderId="2" xfId="816" applyFont="1" applyFill="1" applyBorder="1" applyAlignment="1">
      <alignment horizontal="center" vertical="center" shrinkToFit="1"/>
    </xf>
    <xf numFmtId="0" fontId="1" fillId="0" borderId="2" xfId="1274" applyFont="1" applyFill="1" applyBorder="1" applyAlignment="1">
      <alignment horizontal="center" vertical="center"/>
    </xf>
    <xf numFmtId="49" fontId="42" fillId="0" borderId="2" xfId="816" applyNumberFormat="1" applyFont="1" applyFill="1" applyBorder="1" applyAlignment="1">
      <alignment horizontal="center" vertical="center"/>
    </xf>
    <xf numFmtId="0" fontId="1" fillId="2" borderId="2" xfId="1274" applyFont="1" applyFill="1" applyBorder="1" applyAlignment="1">
      <alignment horizontal="center" vertical="center"/>
    </xf>
    <xf numFmtId="0" fontId="1" fillId="2" borderId="2" xfId="1394" applyNumberFormat="1" applyFont="1" applyFill="1" applyBorder="1" applyAlignment="1" applyProtection="1">
      <alignment horizontal="center" vertical="center" wrapText="1"/>
    </xf>
    <xf numFmtId="0" fontId="1" fillId="2" borderId="2" xfId="1274" applyFont="1" applyFill="1" applyBorder="1" applyAlignment="1">
      <alignment horizontal="center" vertical="center" wrapText="1"/>
    </xf>
    <xf numFmtId="49" fontId="42" fillId="2" borderId="2" xfId="1274" applyNumberFormat="1" applyFont="1" applyFill="1" applyBorder="1" applyAlignment="1">
      <alignment horizontal="center" vertical="center"/>
    </xf>
    <xf numFmtId="0" fontId="42" fillId="0" borderId="2" xfId="1274" applyFont="1" applyFill="1" applyBorder="1" applyAlignment="1">
      <alignment horizontal="center" vertical="center"/>
    </xf>
    <xf numFmtId="0" fontId="1" fillId="0" borderId="2" xfId="1274" applyFont="1" applyFill="1" applyBorder="1" applyAlignment="1">
      <alignment horizontal="left" vertical="center"/>
    </xf>
    <xf numFmtId="0" fontId="42" fillId="2" borderId="2" xfId="1274" applyFont="1" applyFill="1" applyBorder="1" applyAlignment="1">
      <alignment horizontal="center" vertical="center"/>
    </xf>
    <xf numFmtId="0" fontId="72" fillId="0" borderId="2" xfId="1804" applyFill="1" applyBorder="1" applyAlignment="1" applyProtection="1">
      <alignment horizontal="left" vertical="center"/>
    </xf>
    <xf numFmtId="49" fontId="1" fillId="0" borderId="2" xfId="1274" applyNumberFormat="1" applyFont="1" applyFill="1" applyBorder="1" applyAlignment="1">
      <alignment horizontal="center" vertical="center"/>
    </xf>
    <xf numFmtId="49" fontId="42" fillId="0" borderId="2" xfId="1274" applyNumberFormat="1" applyFont="1" applyFill="1" applyBorder="1" applyAlignment="1">
      <alignment horizontal="center" vertical="center"/>
    </xf>
    <xf numFmtId="49" fontId="42" fillId="0" borderId="33" xfId="901" applyNumberFormat="1" applyFont="1" applyFill="1" applyBorder="1" applyAlignment="1">
      <alignment horizontal="center" vertical="center"/>
    </xf>
    <xf numFmtId="49" fontId="42" fillId="2" borderId="33" xfId="901" applyNumberFormat="1" applyFont="1" applyFill="1" applyBorder="1" applyAlignment="1">
      <alignment horizontal="center" vertical="center"/>
    </xf>
    <xf numFmtId="0" fontId="1" fillId="0" borderId="0" xfId="1274" applyFont="1" applyFill="1" applyBorder="1" applyAlignment="1">
      <alignment horizontal="center" vertical="center"/>
    </xf>
    <xf numFmtId="0" fontId="3" fillId="0" borderId="0" xfId="1274" applyFont="1" applyBorder="1" applyAlignment="1">
      <alignment horizontal="center" vertical="center"/>
    </xf>
    <xf numFmtId="49" fontId="42" fillId="0" borderId="33" xfId="825" applyNumberFormat="1" applyFont="1" applyFill="1" applyBorder="1" applyAlignment="1">
      <alignment horizontal="center" vertical="center"/>
    </xf>
    <xf numFmtId="0" fontId="42" fillId="2" borderId="2" xfId="816" applyFont="1" applyFill="1" applyBorder="1" applyAlignment="1">
      <alignment horizontal="center" vertical="center" wrapText="1"/>
    </xf>
    <xf numFmtId="0" fontId="42" fillId="0" borderId="2" xfId="816" applyFont="1" applyFill="1" applyBorder="1" applyAlignment="1">
      <alignment horizontal="left" vertical="center" wrapText="1"/>
    </xf>
    <xf numFmtId="0" fontId="1" fillId="0" borderId="2" xfId="816" applyFont="1" applyFill="1" applyBorder="1" applyAlignment="1">
      <alignment horizontal="center" vertical="center" wrapText="1"/>
    </xf>
    <xf numFmtId="14" fontId="42" fillId="2" borderId="2" xfId="816" applyNumberFormat="1" applyFont="1" applyFill="1" applyBorder="1" applyAlignment="1">
      <alignment horizontal="center" vertical="center" wrapText="1"/>
    </xf>
    <xf numFmtId="14" fontId="42" fillId="0" borderId="2" xfId="816" applyNumberFormat="1" applyFont="1" applyFill="1" applyBorder="1" applyAlignment="1">
      <alignment horizontal="center" vertical="center" wrapText="1"/>
    </xf>
    <xf numFmtId="0" fontId="1" fillId="0" borderId="0" xfId="816" applyFont="1" applyBorder="1" applyAlignment="1">
      <alignment horizontal="left" vertical="center"/>
    </xf>
    <xf numFmtId="0" fontId="1" fillId="2" borderId="0" xfId="816" applyFont="1" applyFill="1" applyBorder="1" applyAlignment="1">
      <alignment horizontal="left" vertical="center"/>
    </xf>
    <xf numFmtId="0" fontId="1" fillId="0" borderId="0" xfId="816" applyFont="1" applyBorder="1" applyAlignment="1">
      <alignment horizontal="center" vertical="center" shrinkToFit="1"/>
    </xf>
    <xf numFmtId="0" fontId="1" fillId="0" borderId="0" xfId="816" applyFont="1" applyBorder="1" applyAlignment="1">
      <alignment horizontal="center" vertical="center"/>
    </xf>
    <xf numFmtId="14" fontId="1" fillId="0" borderId="0" xfId="816" applyNumberFormat="1" applyFont="1" applyBorder="1" applyAlignment="1">
      <alignment horizontal="center" vertical="center"/>
    </xf>
    <xf numFmtId="49" fontId="1" fillId="0" borderId="0" xfId="816" applyNumberFormat="1" applyFont="1" applyBorder="1" applyAlignment="1">
      <alignment horizontal="center" vertical="center"/>
    </xf>
    <xf numFmtId="0" fontId="16" fillId="0" borderId="0" xfId="816" applyFont="1" applyBorder="1" applyAlignment="1">
      <alignment horizontal="center" vertical="center"/>
    </xf>
    <xf numFmtId="0" fontId="6" fillId="0" borderId="0" xfId="816" applyFont="1" applyBorder="1" applyAlignment="1">
      <alignment horizontal="center" vertical="center"/>
    </xf>
    <xf numFmtId="49" fontId="6" fillId="2" borderId="0" xfId="816" applyNumberFormat="1" applyFont="1" applyFill="1" applyBorder="1" applyAlignment="1">
      <alignment horizontal="center" vertical="center"/>
    </xf>
    <xf numFmtId="0" fontId="3" fillId="0" borderId="0" xfId="816" applyFont="1" applyBorder="1" applyAlignment="1">
      <alignment horizontal="center" vertical="center" shrinkToFit="1"/>
    </xf>
    <xf numFmtId="0" fontId="3" fillId="0" borderId="0" xfId="816" applyFont="1" applyBorder="1" applyAlignment="1">
      <alignment horizontal="left" vertical="center"/>
    </xf>
    <xf numFmtId="14" fontId="42" fillId="0" borderId="2" xfId="1274" applyNumberFormat="1" applyFont="1" applyFill="1" applyBorder="1" applyAlignment="1">
      <alignment horizontal="center" vertical="center"/>
    </xf>
    <xf numFmtId="200" fontId="4" fillId="4" borderId="1" xfId="1806" applyNumberFormat="1" applyFont="1" applyFill="1" applyBorder="1" applyAlignment="1" applyProtection="1">
      <alignment horizontal="center" vertical="center"/>
    </xf>
    <xf numFmtId="200" fontId="4" fillId="4" borderId="34" xfId="1806" applyNumberFormat="1" applyFont="1" applyFill="1" applyBorder="1" applyAlignment="1" applyProtection="1">
      <alignment horizontal="center" vertical="center"/>
    </xf>
    <xf numFmtId="200" fontId="74" fillId="5" borderId="34" xfId="1806" applyNumberFormat="1" applyFont="1" applyFill="1" applyBorder="1" applyAlignment="1" applyProtection="1">
      <alignment horizontal="center" vertical="center"/>
    </xf>
    <xf numFmtId="49" fontId="74" fillId="14" borderId="34" xfId="1309" applyNumberFormat="1" applyFont="1" applyFill="1" applyBorder="1" applyAlignment="1">
      <alignment horizontal="center" vertical="center" wrapText="1"/>
    </xf>
    <xf numFmtId="49" fontId="74" fillId="14" borderId="34" xfId="1806" applyNumberFormat="1" applyFont="1" applyFill="1" applyBorder="1" applyAlignment="1" applyProtection="1">
      <alignment horizontal="center" vertical="center" wrapText="1"/>
    </xf>
    <xf numFmtId="49" fontId="74" fillId="14" borderId="6" xfId="1806" applyNumberFormat="1" applyFont="1" applyFill="1" applyBorder="1" applyAlignment="1" applyProtection="1">
      <alignment horizontal="center" vertical="center" wrapText="1"/>
    </xf>
    <xf numFmtId="200" fontId="74" fillId="0" borderId="34" xfId="1806" applyNumberFormat="1" applyFont="1" applyFill="1" applyBorder="1" applyAlignment="1" applyProtection="1">
      <alignment horizontal="center" vertical="center" wrapText="1" shrinkToFit="1"/>
    </xf>
    <xf numFmtId="200" fontId="76" fillId="0" borderId="34" xfId="1309" applyNumberFormat="1" applyFont="1" applyBorder="1" applyAlignment="1">
      <alignment horizontal="center"/>
    </xf>
    <xf numFmtId="200" fontId="75" fillId="0" borderId="0" xfId="1309" applyNumberFormat="1" applyFont="1">
      <alignment vertical="center"/>
    </xf>
    <xf numFmtId="200" fontId="74" fillId="4" borderId="34" xfId="1807" applyNumberFormat="1" applyFont="1" applyFill="1" applyBorder="1" applyAlignment="1" applyProtection="1">
      <alignment horizontal="center" vertical="center" wrapText="1"/>
    </xf>
    <xf numFmtId="200" fontId="2" fillId="37" borderId="0" xfId="1309" applyNumberFormat="1" applyFont="1" applyFill="1" applyAlignment="1">
      <alignment horizontal="center" vertical="center"/>
    </xf>
    <xf numFmtId="200" fontId="76" fillId="0" borderId="6" xfId="1807" applyNumberFormat="1" applyFont="1" applyFill="1" applyBorder="1" applyAlignment="1" applyProtection="1">
      <alignment horizontal="center" vertical="center" wrapText="1"/>
    </xf>
    <xf numFmtId="200" fontId="76" fillId="0" borderId="6" xfId="1309" applyNumberFormat="1" applyFont="1" applyFill="1" applyBorder="1" applyAlignment="1">
      <alignment horizontal="center" vertical="center" wrapText="1"/>
    </xf>
    <xf numFmtId="200" fontId="76" fillId="6" borderId="34" xfId="1806" applyNumberFormat="1" applyFont="1" applyFill="1" applyBorder="1" applyAlignment="1" applyProtection="1">
      <alignment horizontal="center" vertical="center" wrapText="1" shrinkToFit="1"/>
    </xf>
    <xf numFmtId="200" fontId="76" fillId="39" borderId="0" xfId="1309" applyNumberFormat="1" applyFont="1" applyFill="1" applyAlignment="1">
      <alignment horizontal="center"/>
    </xf>
    <xf numFmtId="200" fontId="74" fillId="39" borderId="34" xfId="1309" applyNumberFormat="1" applyFont="1" applyFill="1" applyBorder="1" applyAlignment="1">
      <alignment horizontal="center" vertical="center" wrapText="1"/>
    </xf>
    <xf numFmtId="200" fontId="76" fillId="0" borderId="34" xfId="1808" applyNumberFormat="1" applyFont="1" applyFill="1" applyBorder="1" applyAlignment="1" applyProtection="1">
      <alignment wrapText="1"/>
    </xf>
    <xf numFmtId="200" fontId="76" fillId="37" borderId="34" xfId="1309" applyNumberFormat="1" applyFont="1" applyFill="1" applyBorder="1" applyAlignment="1">
      <alignment horizontal="center" vertical="center" wrapText="1"/>
    </xf>
    <xf numFmtId="200" fontId="76" fillId="39" borderId="6" xfId="1309" applyNumberFormat="1" applyFont="1" applyFill="1" applyBorder="1" applyAlignment="1">
      <alignment horizontal="center"/>
    </xf>
    <xf numFmtId="200" fontId="74" fillId="39" borderId="6" xfId="1309" applyNumberFormat="1" applyFont="1" applyFill="1" applyBorder="1" applyAlignment="1">
      <alignment horizontal="center" vertical="center" wrapText="1"/>
    </xf>
    <xf numFmtId="49" fontId="74" fillId="4" borderId="34" xfId="1806" applyNumberFormat="1" applyFont="1" applyFill="1" applyBorder="1" applyAlignment="1" applyProtection="1">
      <alignment horizontal="center" vertical="center" wrapText="1"/>
    </xf>
    <xf numFmtId="200" fontId="74" fillId="40" borderId="4" xfId="1309" applyNumberFormat="1" applyFont="1" applyFill="1" applyBorder="1" applyAlignment="1">
      <alignment horizontal="center" vertical="center"/>
    </xf>
    <xf numFmtId="200" fontId="74" fillId="37" borderId="16" xfId="1309" applyNumberFormat="1" applyFont="1" applyFill="1" applyBorder="1" applyAlignment="1">
      <alignment horizontal="center" vertical="center" wrapText="1"/>
    </xf>
    <xf numFmtId="200" fontId="74" fillId="10" borderId="16" xfId="1309" applyNumberFormat="1" applyFont="1" applyFill="1" applyBorder="1" applyAlignment="1">
      <alignment horizontal="center" vertical="center" wrapText="1"/>
    </xf>
    <xf numFmtId="200" fontId="74" fillId="40" borderId="4" xfId="1309" applyNumberFormat="1" applyFont="1" applyFill="1" applyBorder="1" applyAlignment="1">
      <alignment vertical="center"/>
    </xf>
    <xf numFmtId="200" fontId="74" fillId="40" borderId="5" xfId="1309" applyNumberFormat="1" applyFont="1" applyFill="1" applyBorder="1" applyAlignment="1">
      <alignment vertical="center"/>
    </xf>
    <xf numFmtId="200" fontId="12" fillId="43" borderId="5" xfId="1309" applyNumberFormat="1" applyFont="1" applyFill="1" applyBorder="1" applyAlignment="1">
      <alignment vertical="center"/>
    </xf>
    <xf numFmtId="200" fontId="76" fillId="37" borderId="34" xfId="1309" applyNumberFormat="1" applyFont="1" applyFill="1" applyBorder="1" applyAlignment="1">
      <alignment vertical="center" wrapText="1"/>
    </xf>
    <xf numFmtId="49" fontId="74" fillId="4" borderId="3" xfId="1806" applyNumberFormat="1" applyFont="1" applyFill="1" applyBorder="1" applyAlignment="1" applyProtection="1">
      <alignment horizontal="center" vertical="center" wrapText="1"/>
    </xf>
    <xf numFmtId="200" fontId="76" fillId="37" borderId="3" xfId="1309" applyNumberFormat="1" applyFont="1" applyFill="1" applyBorder="1" applyAlignment="1">
      <alignment vertical="center" wrapText="1"/>
    </xf>
    <xf numFmtId="49" fontId="74" fillId="37" borderId="34" xfId="1806" applyNumberFormat="1" applyFont="1" applyFill="1" applyBorder="1" applyAlignment="1" applyProtection="1">
      <alignment horizontal="center" vertical="center" wrapText="1"/>
    </xf>
    <xf numFmtId="200" fontId="13" fillId="37" borderId="34" xfId="1309" applyNumberFormat="1" applyFont="1" applyFill="1" applyBorder="1" applyAlignment="1">
      <alignment horizontal="center" vertical="center" wrapText="1"/>
    </xf>
    <xf numFmtId="200" fontId="74" fillId="37" borderId="34" xfId="1309" applyNumberFormat="1" applyFont="1" applyFill="1" applyBorder="1" applyAlignment="1">
      <alignment horizontal="center" vertical="center" wrapText="1"/>
    </xf>
    <xf numFmtId="200" fontId="75" fillId="37" borderId="34" xfId="1309" applyNumberFormat="1" applyFont="1" applyFill="1" applyBorder="1">
      <alignment vertical="center"/>
    </xf>
    <xf numFmtId="200" fontId="12" fillId="37" borderId="34" xfId="1309" applyNumberFormat="1" applyFont="1" applyFill="1" applyBorder="1" applyAlignment="1">
      <alignment horizontal="center" vertical="center" wrapText="1"/>
    </xf>
    <xf numFmtId="49" fontId="74" fillId="40" borderId="34" xfId="1806" applyNumberFormat="1" applyFont="1" applyFill="1" applyBorder="1" applyAlignment="1" applyProtection="1">
      <alignment horizontal="center" vertical="center" wrapText="1"/>
    </xf>
    <xf numFmtId="49" fontId="74" fillId="40" borderId="6" xfId="1806" applyNumberFormat="1" applyFont="1" applyFill="1" applyBorder="1" applyAlignment="1" applyProtection="1">
      <alignment horizontal="center" vertical="center" wrapText="1"/>
    </xf>
    <xf numFmtId="200" fontId="76" fillId="0" borderId="19" xfId="1806" applyNumberFormat="1" applyFont="1" applyFill="1" applyBorder="1" applyAlignment="1" applyProtection="1">
      <alignment horizontal="center" vertical="center" wrapText="1" shrinkToFit="1"/>
    </xf>
    <xf numFmtId="200" fontId="76" fillId="0" borderId="19" xfId="1309" applyNumberFormat="1" applyFont="1" applyFill="1" applyBorder="1" applyAlignment="1">
      <alignment horizontal="center" vertical="center" wrapText="1"/>
    </xf>
    <xf numFmtId="200" fontId="12" fillId="0" borderId="0" xfId="1309" applyNumberFormat="1" applyFont="1">
      <alignment vertical="center"/>
    </xf>
    <xf numFmtId="49" fontId="74" fillId="0" borderId="5" xfId="1806" applyNumberFormat="1" applyFont="1" applyFill="1" applyBorder="1" applyAlignment="1" applyProtection="1">
      <alignment horizontal="center" vertical="center" wrapText="1"/>
    </xf>
    <xf numFmtId="200" fontId="76" fillId="37" borderId="2" xfId="1809" applyNumberFormat="1" applyFont="1" applyFill="1" applyBorder="1" applyAlignment="1" applyProtection="1">
      <alignment horizontal="center" vertical="center" wrapText="1"/>
    </xf>
    <xf numFmtId="200" fontId="12" fillId="0" borderId="0" xfId="1309" applyNumberFormat="1" applyFont="1" applyAlignment="1">
      <alignment horizontal="center" vertical="center"/>
    </xf>
    <xf numFmtId="200" fontId="14" fillId="0" borderId="2" xfId="1309" applyNumberFormat="1" applyFont="1" applyFill="1" applyBorder="1" applyAlignment="1">
      <alignment horizontal="center" vertical="center" wrapText="1"/>
    </xf>
    <xf numFmtId="200" fontId="76" fillId="6" borderId="6" xfId="1806" applyNumberFormat="1" applyFont="1" applyFill="1" applyBorder="1" applyAlignment="1" applyProtection="1">
      <alignment horizontal="center" vertical="center" wrapText="1" shrinkToFit="1"/>
    </xf>
    <xf numFmtId="200" fontId="76" fillId="39" borderId="6" xfId="1309" applyNumberFormat="1" applyFont="1" applyFill="1" applyBorder="1" applyAlignment="1">
      <alignment horizontal="center" vertical="center" wrapText="1"/>
    </xf>
    <xf numFmtId="200" fontId="74" fillId="37" borderId="2" xfId="1809" applyNumberFormat="1" applyFont="1" applyFill="1" applyBorder="1" applyAlignment="1" applyProtection="1">
      <alignment horizontal="center" vertical="center" wrapText="1"/>
    </xf>
    <xf numFmtId="200" fontId="78" fillId="0" borderId="2" xfId="1309" applyNumberFormat="1" applyFont="1" applyBorder="1" applyAlignment="1"/>
    <xf numFmtId="49" fontId="74" fillId="0" borderId="6" xfId="1806" applyNumberFormat="1" applyFont="1" applyFill="1" applyBorder="1" applyAlignment="1" applyProtection="1">
      <alignment horizontal="center" vertical="center" wrapText="1"/>
    </xf>
    <xf numFmtId="200" fontId="74" fillId="10" borderId="2" xfId="1309" applyNumberFormat="1" applyFont="1" applyFill="1" applyBorder="1" applyAlignment="1">
      <alignment horizontal="center" vertical="center" wrapText="1"/>
    </xf>
    <xf numFmtId="200" fontId="74" fillId="10" borderId="6" xfId="1309" applyNumberFormat="1" applyFont="1" applyFill="1" applyBorder="1" applyAlignment="1">
      <alignment horizontal="center" vertical="center" wrapText="1"/>
    </xf>
    <xf numFmtId="200" fontId="75" fillId="0" borderId="2" xfId="1309" applyNumberFormat="1" applyFont="1" applyBorder="1">
      <alignment vertical="center"/>
    </xf>
    <xf numFmtId="200" fontId="76" fillId="45" borderId="5" xfId="1309" applyNumberFormat="1" applyFont="1" applyFill="1" applyBorder="1" applyAlignment="1">
      <alignment vertical="center" wrapText="1"/>
    </xf>
    <xf numFmtId="200" fontId="75" fillId="37" borderId="0" xfId="1309" applyNumberFormat="1" applyFont="1" applyFill="1">
      <alignment vertical="center"/>
    </xf>
    <xf numFmtId="200" fontId="79" fillId="4" borderId="17" xfId="1309" applyNumberFormat="1" applyFont="1" applyFill="1" applyBorder="1" applyAlignment="1">
      <alignment horizontal="center" vertical="center" wrapText="1"/>
    </xf>
    <xf numFmtId="200" fontId="76" fillId="39" borderId="3" xfId="1309" applyNumberFormat="1" applyFont="1" applyFill="1" applyBorder="1" applyAlignment="1">
      <alignment vertical="center" wrapText="1"/>
    </xf>
    <xf numFmtId="200" fontId="14" fillId="37" borderId="17" xfId="1808" applyNumberFormat="1" applyFont="1" applyFill="1" applyBorder="1" applyAlignment="1" applyProtection="1">
      <alignment horizontal="center" wrapText="1"/>
    </xf>
    <xf numFmtId="200" fontId="78" fillId="0" borderId="6" xfId="1309" applyNumberFormat="1" applyFont="1" applyBorder="1" applyAlignment="1"/>
    <xf numFmtId="200" fontId="78" fillId="0" borderId="5" xfId="1309" applyNumberFormat="1" applyFont="1" applyBorder="1" applyAlignment="1"/>
    <xf numFmtId="200" fontId="78" fillId="0" borderId="19" xfId="1309" applyNumberFormat="1" applyFont="1" applyBorder="1" applyAlignment="1"/>
    <xf numFmtId="200" fontId="2" fillId="0" borderId="0" xfId="1309" applyNumberFormat="1" applyFont="1" applyAlignment="1">
      <alignment horizontal="center" vertical="center"/>
    </xf>
    <xf numFmtId="200" fontId="13" fillId="37" borderId="5" xfId="1309" applyNumberFormat="1" applyFont="1" applyFill="1" applyBorder="1" applyAlignment="1">
      <alignment vertical="center" wrapText="1"/>
    </xf>
    <xf numFmtId="200" fontId="79" fillId="4" borderId="2" xfId="1309" applyNumberFormat="1" applyFont="1" applyFill="1" applyBorder="1" applyAlignment="1">
      <alignment horizontal="center" vertical="center" wrapText="1"/>
    </xf>
    <xf numFmtId="200" fontId="76" fillId="39" borderId="2" xfId="1309" applyNumberFormat="1" applyFont="1" applyFill="1" applyBorder="1" applyAlignment="1">
      <alignment vertical="center" wrapText="1"/>
    </xf>
    <xf numFmtId="200" fontId="14" fillId="37" borderId="2" xfId="1808" applyNumberFormat="1" applyFont="1" applyFill="1" applyBorder="1" applyAlignment="1" applyProtection="1">
      <alignment horizontal="center" wrapText="1"/>
    </xf>
    <xf numFmtId="200" fontId="12" fillId="37" borderId="19" xfId="1309" applyNumberFormat="1" applyFont="1" applyFill="1" applyBorder="1" applyAlignment="1">
      <alignment horizontal="center" vertical="center"/>
    </xf>
    <xf numFmtId="49" fontId="74" fillId="5" borderId="2" xfId="1806" applyNumberFormat="1" applyFont="1" applyFill="1" applyBorder="1" applyAlignment="1" applyProtection="1">
      <alignment horizontal="center" vertical="center" wrapText="1"/>
    </xf>
    <xf numFmtId="49" fontId="74" fillId="40" borderId="2" xfId="1806" applyNumberFormat="1" applyFont="1" applyFill="1" applyBorder="1" applyAlignment="1" applyProtection="1">
      <alignment horizontal="center" vertical="center" wrapText="1"/>
    </xf>
    <xf numFmtId="49" fontId="74" fillId="14" borderId="2" xfId="1806" applyNumberFormat="1" applyFont="1" applyFill="1" applyBorder="1" applyAlignment="1" applyProtection="1">
      <alignment horizontal="center" vertical="center" wrapText="1"/>
    </xf>
    <xf numFmtId="200" fontId="76" fillId="0" borderId="2" xfId="1806" applyNumberFormat="1" applyFont="1" applyFill="1" applyBorder="1" applyAlignment="1" applyProtection="1">
      <alignment horizontal="center" vertical="center" wrapText="1"/>
    </xf>
    <xf numFmtId="200" fontId="76" fillId="0" borderId="2" xfId="1309" applyNumberFormat="1" applyFont="1" applyBorder="1" applyAlignment="1">
      <alignment horizontal="center"/>
    </xf>
    <xf numFmtId="200" fontId="74" fillId="4" borderId="2" xfId="1807" applyNumberFormat="1" applyFont="1" applyFill="1" applyBorder="1" applyAlignment="1" applyProtection="1">
      <alignment horizontal="center" vertical="center" wrapText="1"/>
    </xf>
    <xf numFmtId="200" fontId="12" fillId="4" borderId="2" xfId="1807" applyNumberFormat="1" applyFont="1" applyFill="1" applyBorder="1" applyAlignment="1" applyProtection="1">
      <alignment horizontal="center" vertical="center" wrapText="1"/>
    </xf>
    <xf numFmtId="200" fontId="76" fillId="0" borderId="8" xfId="1807" applyNumberFormat="1" applyFont="1" applyFill="1" applyBorder="1" applyAlignment="1" applyProtection="1">
      <alignment horizontal="center" vertical="center" wrapText="1"/>
    </xf>
    <xf numFmtId="200" fontId="74" fillId="6" borderId="6" xfId="1309" applyNumberFormat="1" applyFont="1" applyFill="1" applyBorder="1" applyAlignment="1">
      <alignment horizontal="center" vertical="center" wrapText="1"/>
    </xf>
    <xf numFmtId="200" fontId="74" fillId="39" borderId="2" xfId="1309" applyNumberFormat="1" applyFont="1" applyFill="1" applyBorder="1" applyAlignment="1">
      <alignment horizontal="center" vertical="center" wrapText="1"/>
    </xf>
    <xf numFmtId="200" fontId="74" fillId="39" borderId="3" xfId="1309" applyNumberFormat="1" applyFont="1" applyFill="1" applyBorder="1" applyAlignment="1">
      <alignment horizontal="center" vertical="center" wrapText="1"/>
    </xf>
    <xf numFmtId="200" fontId="74" fillId="37" borderId="6" xfId="1309" applyNumberFormat="1" applyFont="1" applyFill="1" applyBorder="1" applyAlignment="1">
      <alignment horizontal="center" vertical="center" wrapText="1"/>
    </xf>
    <xf numFmtId="49" fontId="2" fillId="0" borderId="2" xfId="1806" applyNumberFormat="1" applyFont="1" applyFill="1" applyBorder="1" applyAlignment="1" applyProtection="1">
      <alignment horizontal="center" vertical="center" wrapText="1"/>
    </xf>
    <xf numFmtId="49" fontId="74" fillId="0" borderId="2" xfId="1806" applyNumberFormat="1" applyFont="1" applyFill="1" applyBorder="1" applyAlignment="1" applyProtection="1">
      <alignment horizontal="center" vertical="center" wrapText="1"/>
    </xf>
    <xf numFmtId="200" fontId="74" fillId="10" borderId="3" xfId="1309" applyNumberFormat="1" applyFont="1" applyFill="1" applyBorder="1" applyAlignment="1">
      <alignment horizontal="center" vertical="center" wrapText="1"/>
    </xf>
    <xf numFmtId="200" fontId="74" fillId="0" borderId="0" xfId="1309" applyNumberFormat="1" applyFont="1" applyAlignment="1">
      <alignment horizontal="center" vertical="center"/>
    </xf>
    <xf numFmtId="200" fontId="74" fillId="37" borderId="19" xfId="1309" applyNumberFormat="1" applyFont="1" applyFill="1" applyBorder="1" applyAlignment="1">
      <alignment vertical="center"/>
    </xf>
    <xf numFmtId="200" fontId="76" fillId="37" borderId="5" xfId="1309" applyNumberFormat="1" applyFont="1" applyFill="1" applyBorder="1" applyAlignment="1">
      <alignment vertical="center" wrapText="1"/>
    </xf>
    <xf numFmtId="200" fontId="74" fillId="37" borderId="5" xfId="1309" applyNumberFormat="1" applyFont="1" applyFill="1" applyBorder="1" applyAlignment="1">
      <alignment vertical="center" wrapText="1"/>
    </xf>
    <xf numFmtId="200" fontId="76" fillId="37" borderId="5" xfId="1309" applyNumberFormat="1" applyFont="1" applyFill="1" applyBorder="1" applyAlignment="1">
      <alignment horizontal="center" vertical="center" wrapText="1"/>
    </xf>
    <xf numFmtId="49" fontId="2" fillId="40" borderId="2" xfId="1806" applyNumberFormat="1" applyFont="1" applyFill="1" applyBorder="1" applyAlignment="1" applyProtection="1">
      <alignment horizontal="center" vertical="center" wrapText="1"/>
    </xf>
    <xf numFmtId="49" fontId="2" fillId="40" borderId="6" xfId="1806" applyNumberFormat="1" applyFont="1" applyFill="1" applyBorder="1" applyAlignment="1" applyProtection="1">
      <alignment horizontal="center" vertical="center" wrapText="1"/>
    </xf>
    <xf numFmtId="200" fontId="76" fillId="0" borderId="21" xfId="1807" applyNumberFormat="1" applyFont="1" applyFill="1" applyBorder="1" applyAlignment="1" applyProtection="1">
      <alignment horizontal="center" vertical="center" wrapText="1"/>
    </xf>
    <xf numFmtId="200" fontId="76" fillId="37" borderId="2" xfId="1807" applyNumberFormat="1" applyFont="1" applyFill="1" applyBorder="1" applyAlignment="1" applyProtection="1">
      <alignment horizontal="center" vertical="center" wrapText="1"/>
    </xf>
    <xf numFmtId="200" fontId="74" fillId="4" borderId="2" xfId="1309" applyNumberFormat="1" applyFont="1" applyFill="1" applyBorder="1" applyAlignment="1">
      <alignment horizontal="center" vertical="center" wrapText="1"/>
    </xf>
    <xf numFmtId="200" fontId="76" fillId="6" borderId="2" xfId="1806" applyNumberFormat="1" applyFont="1" applyFill="1" applyBorder="1" applyAlignment="1" applyProtection="1">
      <alignment horizontal="center" vertical="center" wrapText="1"/>
    </xf>
    <xf numFmtId="200" fontId="74" fillId="37" borderId="8" xfId="1808" applyNumberFormat="1" applyFont="1" applyFill="1" applyBorder="1" applyAlignment="1" applyProtection="1">
      <alignment horizontal="center" vertical="center" wrapText="1"/>
    </xf>
    <xf numFmtId="200" fontId="74" fillId="37" borderId="2" xfId="1309" applyNumberFormat="1" applyFont="1" applyFill="1" applyBorder="1" applyAlignment="1">
      <alignment horizontal="center" vertical="center" wrapText="1"/>
    </xf>
    <xf numFmtId="49" fontId="74" fillId="0" borderId="2" xfId="1810" applyNumberFormat="1" applyFont="1" applyFill="1" applyBorder="1" applyAlignment="1" applyProtection="1">
      <alignment horizontal="center" vertical="center" wrapText="1"/>
    </xf>
    <xf numFmtId="200" fontId="13" fillId="37" borderId="3" xfId="1309" applyNumberFormat="1" applyFont="1" applyFill="1" applyBorder="1" applyAlignment="1">
      <alignment horizontal="center" vertical="center" wrapText="1"/>
    </xf>
    <xf numFmtId="200" fontId="13" fillId="37" borderId="4" xfId="1309" applyNumberFormat="1" applyFont="1" applyFill="1" applyBorder="1" applyAlignment="1">
      <alignment horizontal="center" vertical="center" wrapText="1"/>
    </xf>
    <xf numFmtId="49" fontId="74" fillId="0" borderId="5" xfId="1810" applyNumberFormat="1" applyFont="1" applyFill="1" applyBorder="1" applyAlignment="1" applyProtection="1">
      <alignment horizontal="center" vertical="center" wrapText="1"/>
    </xf>
    <xf numFmtId="200" fontId="76" fillId="47" borderId="9" xfId="1309" applyNumberFormat="1" applyFont="1" applyFill="1" applyBorder="1" applyAlignment="1">
      <alignment horizontal="center" vertical="center" wrapText="1"/>
    </xf>
    <xf numFmtId="200" fontId="76" fillId="48" borderId="4" xfId="1309" applyNumberFormat="1" applyFont="1" applyFill="1" applyBorder="1" applyAlignment="1">
      <alignment horizontal="center" vertical="center" wrapText="1"/>
    </xf>
    <xf numFmtId="200" fontId="2" fillId="10" borderId="6" xfId="1309" applyNumberFormat="1" applyFont="1" applyFill="1" applyBorder="1" applyAlignment="1">
      <alignment horizontal="center" vertical="center" wrapText="1"/>
    </xf>
    <xf numFmtId="200" fontId="76" fillId="48" borderId="21" xfId="1309" applyNumberFormat="1" applyFont="1" applyFill="1" applyBorder="1" applyAlignment="1">
      <alignment horizontal="center" vertical="center" wrapText="1"/>
    </xf>
    <xf numFmtId="200" fontId="74" fillId="37" borderId="3" xfId="1309" applyNumberFormat="1" applyFont="1" applyFill="1" applyBorder="1" applyAlignment="1">
      <alignment horizontal="center" vertical="center"/>
    </xf>
    <xf numFmtId="200" fontId="76" fillId="47" borderId="9" xfId="1309" applyNumberFormat="1" applyFont="1" applyFill="1" applyBorder="1" applyAlignment="1">
      <alignment vertical="center" wrapText="1"/>
    </xf>
    <xf numFmtId="200" fontId="81" fillId="49" borderId="0" xfId="1309" applyNumberFormat="1" applyFont="1" applyFill="1">
      <alignment vertical="center"/>
    </xf>
    <xf numFmtId="200" fontId="74" fillId="37" borderId="5" xfId="1309" applyNumberFormat="1" applyFont="1" applyFill="1" applyBorder="1" applyAlignment="1">
      <alignment horizontal="center" vertical="center"/>
    </xf>
    <xf numFmtId="200" fontId="14" fillId="37" borderId="6" xfId="1808" applyNumberFormat="1" applyFont="1" applyFill="1" applyBorder="1" applyAlignment="1" applyProtection="1">
      <alignment vertical="center"/>
    </xf>
    <xf numFmtId="200" fontId="10" fillId="10" borderId="6" xfId="1309" applyNumberFormat="1" applyFont="1" applyFill="1" applyBorder="1" applyAlignment="1">
      <alignment horizontal="center" vertical="center" wrapText="1"/>
    </xf>
    <xf numFmtId="200" fontId="81" fillId="37" borderId="6" xfId="1309" applyNumberFormat="1" applyFont="1" applyFill="1" applyBorder="1">
      <alignment vertical="center"/>
    </xf>
    <xf numFmtId="200" fontId="12" fillId="37" borderId="17" xfId="1309" applyNumberFormat="1" applyFont="1" applyFill="1" applyBorder="1" applyAlignment="1">
      <alignment vertical="center"/>
    </xf>
    <xf numFmtId="200" fontId="78" fillId="37" borderId="2" xfId="1309" applyNumberFormat="1" applyFont="1" applyFill="1" applyBorder="1" applyAlignment="1"/>
    <xf numFmtId="200" fontId="74" fillId="0" borderId="1" xfId="1309" applyNumberFormat="1" applyFont="1" applyFill="1" applyBorder="1" applyAlignment="1">
      <alignment horizontal="center" vertical="center" wrapText="1"/>
    </xf>
    <xf numFmtId="200" fontId="12" fillId="37" borderId="9" xfId="1309" applyNumberFormat="1" applyFont="1" applyFill="1" applyBorder="1" applyAlignment="1">
      <alignment vertical="center"/>
    </xf>
    <xf numFmtId="49" fontId="74" fillId="0" borderId="3" xfId="1806" applyNumberFormat="1" applyFont="1" applyFill="1" applyBorder="1" applyAlignment="1" applyProtection="1">
      <alignment horizontal="center" vertical="center" wrapText="1"/>
    </xf>
    <xf numFmtId="200" fontId="74" fillId="0" borderId="0" xfId="1309" applyNumberFormat="1" applyFont="1" applyFill="1" applyBorder="1" applyAlignment="1">
      <alignment horizontal="center" vertical="center" wrapText="1"/>
    </xf>
    <xf numFmtId="200" fontId="81" fillId="37" borderId="16" xfId="1309" applyNumberFormat="1" applyFont="1" applyFill="1" applyBorder="1">
      <alignment vertical="center"/>
    </xf>
    <xf numFmtId="200" fontId="14" fillId="37" borderId="20" xfId="1808" applyNumberFormat="1" applyFont="1" applyFill="1" applyBorder="1" applyAlignment="1" applyProtection="1">
      <alignment horizontal="center" vertical="center"/>
    </xf>
    <xf numFmtId="200" fontId="75" fillId="0" borderId="2" xfId="1309" applyNumberFormat="1" applyFont="1" applyBorder="1" applyAlignment="1">
      <alignment horizontal="center" vertical="center"/>
    </xf>
    <xf numFmtId="200" fontId="74" fillId="0" borderId="2" xfId="1309" applyNumberFormat="1" applyFont="1" applyBorder="1" applyAlignment="1">
      <alignment horizontal="center" vertical="center"/>
    </xf>
    <xf numFmtId="200" fontId="12" fillId="37" borderId="5" xfId="1309" applyNumberFormat="1" applyFont="1" applyFill="1" applyBorder="1" applyAlignment="1">
      <alignment vertical="center"/>
    </xf>
    <xf numFmtId="200" fontId="76" fillId="4" borderId="2" xfId="1309" applyNumberFormat="1" applyFont="1" applyFill="1" applyBorder="1" applyAlignment="1">
      <alignment horizontal="center" vertical="center" wrapText="1"/>
    </xf>
    <xf numFmtId="200" fontId="74" fillId="37" borderId="2" xfId="1309" applyNumberFormat="1" applyFont="1" applyFill="1" applyBorder="1" applyAlignment="1">
      <alignment horizontal="center" vertical="center"/>
    </xf>
    <xf numFmtId="200" fontId="75" fillId="0" borderId="6" xfId="1309" applyNumberFormat="1" applyFont="1" applyBorder="1">
      <alignment vertical="center"/>
    </xf>
    <xf numFmtId="200" fontId="74" fillId="37" borderId="0" xfId="1309" applyNumberFormat="1" applyFont="1" applyFill="1" applyBorder="1" applyAlignment="1">
      <alignment horizontal="center" vertical="center" wrapText="1"/>
    </xf>
    <xf numFmtId="200" fontId="76" fillId="37" borderId="7" xfId="1807" applyNumberFormat="1" applyFont="1" applyFill="1" applyBorder="1" applyAlignment="1" applyProtection="1">
      <alignment horizontal="center" vertical="center" wrapText="1"/>
    </xf>
    <xf numFmtId="200" fontId="74" fillId="4" borderId="2" xfId="1809" applyNumberFormat="1" applyFont="1" applyFill="1" applyBorder="1" applyAlignment="1" applyProtection="1">
      <alignment horizontal="center" vertical="center" wrapText="1"/>
    </xf>
    <xf numFmtId="200" fontId="2" fillId="37" borderId="2" xfId="1807" applyNumberFormat="1" applyFont="1" applyFill="1" applyBorder="1" applyAlignment="1" applyProtection="1">
      <alignment horizontal="center" vertical="center" wrapText="1"/>
    </xf>
    <xf numFmtId="200" fontId="75" fillId="37" borderId="0" xfId="1309" applyNumberFormat="1" applyFont="1" applyFill="1" applyBorder="1">
      <alignment vertical="center"/>
    </xf>
    <xf numFmtId="200" fontId="74" fillId="39" borderId="8" xfId="1808" applyNumberFormat="1" applyFont="1" applyFill="1" applyBorder="1" applyAlignment="1" applyProtection="1">
      <alignment horizontal="center" vertical="center" wrapText="1"/>
    </xf>
    <xf numFmtId="200" fontId="2" fillId="0" borderId="2" xfId="1309" applyNumberFormat="1" applyFont="1" applyBorder="1" applyAlignment="1">
      <alignment horizontal="center" vertical="center"/>
    </xf>
    <xf numFmtId="200" fontId="76" fillId="37" borderId="16" xfId="1309" applyNumberFormat="1" applyFont="1" applyFill="1" applyBorder="1" applyAlignment="1">
      <alignment horizontal="center" vertical="center" wrapText="1"/>
    </xf>
    <xf numFmtId="200" fontId="74" fillId="37" borderId="16" xfId="1309" applyNumberFormat="1" applyFont="1" applyFill="1" applyBorder="1" applyAlignment="1">
      <alignment horizontal="center" vertical="center"/>
    </xf>
    <xf numFmtId="200" fontId="11" fillId="10" borderId="2" xfId="1808" applyNumberFormat="1" applyFont="1" applyFill="1" applyBorder="1" applyAlignment="1" applyProtection="1">
      <alignment horizontal="center" wrapText="1"/>
    </xf>
    <xf numFmtId="200" fontId="76" fillId="37" borderId="4" xfId="1309" applyNumberFormat="1" applyFont="1" applyFill="1" applyBorder="1" applyAlignment="1">
      <alignment vertical="center" wrapText="1"/>
    </xf>
    <xf numFmtId="200" fontId="14" fillId="37" borderId="2" xfId="1808" applyNumberFormat="1" applyFont="1" applyFill="1" applyBorder="1" applyAlignment="1" applyProtection="1">
      <alignment vertical="center"/>
    </xf>
    <xf numFmtId="49" fontId="74" fillId="37" borderId="2" xfId="1806" applyNumberFormat="1" applyFont="1" applyFill="1" applyBorder="1" applyAlignment="1" applyProtection="1">
      <alignment horizontal="center" vertical="center" wrapText="1"/>
    </xf>
    <xf numFmtId="200" fontId="76" fillId="37" borderId="0" xfId="1309" applyNumberFormat="1" applyFont="1" applyFill="1" applyBorder="1" applyAlignment="1"/>
    <xf numFmtId="200" fontId="75" fillId="0" borderId="3" xfId="1309" applyNumberFormat="1" applyFont="1" applyBorder="1">
      <alignment vertical="center"/>
    </xf>
    <xf numFmtId="200" fontId="74" fillId="37" borderId="2" xfId="1807" applyNumberFormat="1" applyFont="1" applyFill="1" applyBorder="1" applyAlignment="1" applyProtection="1">
      <alignment horizontal="center" vertical="center" wrapText="1"/>
    </xf>
    <xf numFmtId="200" fontId="14" fillId="37" borderId="3" xfId="1808" applyNumberFormat="1" applyFont="1" applyFill="1" applyBorder="1" applyAlignment="1" applyProtection="1">
      <alignment horizontal="center" vertical="center"/>
    </xf>
    <xf numFmtId="200" fontId="78" fillId="37" borderId="0" xfId="1808" applyNumberFormat="1" applyFont="1" applyFill="1" applyBorder="1" applyAlignment="1" applyProtection="1"/>
    <xf numFmtId="200" fontId="74" fillId="4" borderId="3" xfId="1309" applyNumberFormat="1" applyFont="1" applyFill="1" applyBorder="1" applyAlignment="1">
      <alignment horizontal="center" vertical="center" wrapText="1"/>
    </xf>
    <xf numFmtId="200" fontId="76" fillId="4" borderId="3" xfId="1309" applyNumberFormat="1" applyFont="1" applyFill="1" applyBorder="1" applyAlignment="1">
      <alignment horizontal="center" vertical="center" wrapText="1"/>
    </xf>
    <xf numFmtId="200" fontId="74" fillId="37" borderId="21" xfId="1309" applyNumberFormat="1" applyFont="1" applyFill="1" applyBorder="1" applyAlignment="1">
      <alignment horizontal="center" vertical="center"/>
    </xf>
    <xf numFmtId="200" fontId="74" fillId="37" borderId="2" xfId="1309" applyNumberFormat="1" applyFont="1" applyFill="1" applyBorder="1" applyAlignment="1">
      <alignment vertical="center" wrapText="1"/>
    </xf>
    <xf numFmtId="200" fontId="74" fillId="37" borderId="6" xfId="1309" applyNumberFormat="1" applyFont="1" applyFill="1" applyBorder="1" applyAlignment="1">
      <alignment vertical="center" wrapText="1"/>
    </xf>
    <xf numFmtId="200" fontId="78" fillId="37" borderId="8" xfId="1808" applyNumberFormat="1" applyFont="1" applyFill="1" applyBorder="1" applyAlignment="1" applyProtection="1"/>
    <xf numFmtId="200" fontId="74" fillId="4" borderId="6" xfId="1807" applyNumberFormat="1" applyFont="1" applyFill="1" applyBorder="1" applyAlignment="1" applyProtection="1">
      <alignment horizontal="center" vertical="center" wrapText="1"/>
    </xf>
    <xf numFmtId="200" fontId="12" fillId="37" borderId="16" xfId="1309" applyNumberFormat="1" applyFont="1" applyFill="1" applyBorder="1" applyAlignment="1">
      <alignment horizontal="center" vertical="center"/>
    </xf>
    <xf numFmtId="200" fontId="74" fillId="37" borderId="3" xfId="1309" applyNumberFormat="1" applyFont="1" applyFill="1" applyBorder="1" applyAlignment="1">
      <alignment vertical="center" wrapText="1"/>
    </xf>
    <xf numFmtId="200" fontId="76" fillId="37" borderId="3" xfId="1309" applyNumberFormat="1" applyFont="1" applyFill="1" applyBorder="1" applyAlignment="1">
      <alignment horizontal="center" vertical="center" wrapText="1"/>
    </xf>
    <xf numFmtId="200" fontId="76" fillId="37" borderId="0" xfId="1808" applyNumberFormat="1" applyFont="1" applyFill="1" applyBorder="1" applyAlignment="1" applyProtection="1">
      <alignment horizontal="center" wrapText="1"/>
    </xf>
    <xf numFmtId="200" fontId="13" fillId="37" borderId="16" xfId="1309" applyNumberFormat="1" applyFont="1" applyFill="1" applyBorder="1" applyAlignment="1">
      <alignment horizontal="center" vertical="center" wrapText="1"/>
    </xf>
    <xf numFmtId="200" fontId="78" fillId="37" borderId="0" xfId="1309" applyNumberFormat="1" applyFont="1" applyFill="1" applyBorder="1" applyAlignment="1"/>
    <xf numFmtId="200" fontId="76" fillId="10" borderId="6" xfId="1309" applyNumberFormat="1" applyFont="1" applyFill="1" applyBorder="1" applyAlignment="1">
      <alignment horizontal="center" vertical="center" wrapText="1"/>
    </xf>
    <xf numFmtId="200" fontId="13" fillId="37" borderId="21" xfId="1309" applyNumberFormat="1" applyFont="1" applyFill="1" applyBorder="1" applyAlignment="1">
      <alignment horizontal="center" vertical="center" wrapText="1"/>
    </xf>
    <xf numFmtId="200" fontId="76" fillId="41" borderId="3" xfId="1309" applyNumberFormat="1" applyFont="1" applyFill="1" applyBorder="1" applyAlignment="1">
      <alignment horizontal="center" vertical="center" wrapText="1"/>
    </xf>
    <xf numFmtId="200" fontId="81" fillId="37" borderId="0" xfId="1309" applyNumberFormat="1" applyFont="1" applyFill="1">
      <alignment vertical="center"/>
    </xf>
    <xf numFmtId="200" fontId="76" fillId="41" borderId="5" xfId="1309" applyNumberFormat="1" applyFont="1" applyFill="1" applyBorder="1" applyAlignment="1">
      <alignment vertical="center" wrapText="1"/>
    </xf>
    <xf numFmtId="200" fontId="76" fillId="4" borderId="16" xfId="1309" applyNumberFormat="1" applyFont="1" applyFill="1" applyBorder="1" applyAlignment="1">
      <alignment horizontal="center" vertical="center" wrapText="1"/>
    </xf>
    <xf numFmtId="0" fontId="82" fillId="0" borderId="2" xfId="1805" applyFont="1" applyFill="1" applyBorder="1" applyAlignment="1" applyProtection="1">
      <alignment horizontal="center" vertical="center" wrapText="1"/>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0" fontId="5" fillId="0" borderId="8" xfId="35" applyFont="1" applyFill="1" applyBorder="1" applyAlignment="1">
      <alignment horizontal="center" vertical="center"/>
    </xf>
    <xf numFmtId="201" fontId="3" fillId="45" borderId="34" xfId="0" applyNumberFormat="1" applyFont="1" applyFill="1" applyBorder="1" applyAlignment="1" applyProtection="1">
      <alignment horizontal="center" vertical="center"/>
    </xf>
    <xf numFmtId="201" fontId="3" fillId="37" borderId="34" xfId="0" applyNumberFormat="1" applyFont="1" applyFill="1" applyBorder="1" applyAlignment="1" applyProtection="1">
      <alignment horizontal="center" vertical="center"/>
    </xf>
    <xf numFmtId="14" fontId="73" fillId="37" borderId="34" xfId="1805" applyNumberFormat="1" applyFont="1" applyFill="1" applyBorder="1" applyAlignment="1" applyProtection="1">
      <alignment horizontal="left" vertical="center"/>
    </xf>
    <xf numFmtId="0" fontId="73" fillId="37" borderId="34" xfId="1379" applyFont="1" applyFill="1" applyBorder="1" applyAlignment="1" applyProtection="1">
      <alignment horizontal="left" vertical="center"/>
    </xf>
    <xf numFmtId="14" fontId="42" fillId="37" borderId="2" xfId="816" applyNumberFormat="1" applyFont="1" applyFill="1" applyBorder="1" applyAlignment="1">
      <alignment horizontal="center" vertical="center" wrapText="1"/>
    </xf>
    <xf numFmtId="0" fontId="5" fillId="0" borderId="8" xfId="35" applyFont="1" applyFill="1" applyBorder="1" applyAlignment="1">
      <alignment horizontal="center" vertical="center"/>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0" fontId="72" fillId="0" borderId="2" xfId="1805" applyFill="1" applyBorder="1" applyAlignment="1" applyProtection="1">
      <alignment horizontal="center" vertical="center" wrapText="1"/>
    </xf>
    <xf numFmtId="201" fontId="3" fillId="0" borderId="34" xfId="0" applyNumberFormat="1" applyFont="1" applyFill="1" applyBorder="1" applyAlignment="1">
      <alignment horizontal="center" vertical="center"/>
    </xf>
    <xf numFmtId="43" fontId="5" fillId="0" borderId="0" xfId="9" applyNumberFormat="1" applyFont="1" applyFill="1" applyAlignment="1">
      <alignment vertical="center"/>
    </xf>
    <xf numFmtId="178" fontId="5" fillId="0" borderId="0" xfId="35" applyNumberFormat="1" applyFont="1" applyFill="1" applyAlignment="1">
      <alignment vertical="center"/>
    </xf>
    <xf numFmtId="0" fontId="5" fillId="0" borderId="8" xfId="35" applyFont="1" applyFill="1" applyBorder="1" applyAlignment="1">
      <alignment horizontal="center" vertical="center"/>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200" fontId="6" fillId="0" borderId="34" xfId="1343" applyNumberFormat="1" applyFont="1" applyFill="1" applyBorder="1" applyAlignment="1">
      <alignment horizontal="center" vertical="center"/>
    </xf>
    <xf numFmtId="0" fontId="5" fillId="0" borderId="8" xfId="35" applyFont="1" applyFill="1" applyBorder="1" applyAlignment="1">
      <alignment horizontal="center" vertical="center"/>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0" fontId="5" fillId="0" borderId="8" xfId="35" applyFont="1" applyFill="1" applyBorder="1" applyAlignment="1">
      <alignment horizontal="center" vertical="center"/>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43" fontId="5" fillId="51" borderId="2" xfId="9" applyFont="1" applyFill="1" applyBorder="1" applyAlignment="1">
      <alignment horizontal="right" vertical="center"/>
    </xf>
    <xf numFmtId="203" fontId="5" fillId="0" borderId="0" xfId="35" applyNumberFormat="1" applyFont="1" applyFill="1" applyAlignment="1">
      <alignment vertical="center"/>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0" fontId="5" fillId="0" borderId="8" xfId="35" applyFont="1" applyFill="1" applyBorder="1" applyAlignment="1">
      <alignment horizontal="center" vertical="center"/>
    </xf>
    <xf numFmtId="200" fontId="67" fillId="0" borderId="0" xfId="3809" applyAlignment="1">
      <alignment vertical="center"/>
    </xf>
    <xf numFmtId="200" fontId="6" fillId="0" borderId="0" xfId="3851" applyNumberFormat="1" applyFont="1" applyFill="1" applyBorder="1" applyAlignment="1"/>
    <xf numFmtId="200" fontId="5" fillId="0" borderId="34" xfId="3860" applyFont="1" applyFill="1" applyBorder="1" applyAlignment="1">
      <alignment horizontal="center" vertical="center" wrapText="1"/>
    </xf>
    <xf numFmtId="200" fontId="5" fillId="0" borderId="34" xfId="3860" applyFont="1" applyFill="1" applyBorder="1" applyAlignment="1">
      <alignment vertical="center" wrapText="1"/>
    </xf>
    <xf numFmtId="200" fontId="3" fillId="0" borderId="34" xfId="3851" applyFont="1" applyFill="1" applyBorder="1" applyAlignment="1">
      <alignment vertical="center"/>
    </xf>
    <xf numFmtId="200" fontId="3" fillId="0" borderId="0" xfId="3851" applyFont="1" applyFill="1" applyAlignment="1">
      <alignment vertical="center"/>
    </xf>
    <xf numFmtId="200" fontId="3" fillId="52" borderId="34" xfId="3809" applyFont="1" applyFill="1" applyBorder="1" applyAlignment="1">
      <alignment vertical="center"/>
    </xf>
    <xf numFmtId="200" fontId="5" fillId="0" borderId="34" xfId="3860" applyNumberFormat="1" applyFont="1" applyFill="1" applyBorder="1" applyAlignment="1">
      <alignment vertical="center" wrapText="1"/>
    </xf>
    <xf numFmtId="200" fontId="3" fillId="52" borderId="34" xfId="3851" applyFont="1" applyFill="1" applyBorder="1" applyAlignment="1">
      <alignment vertical="center"/>
    </xf>
    <xf numFmtId="200" fontId="3" fillId="52" borderId="34" xfId="3809" applyFont="1" applyFill="1" applyBorder="1" applyAlignment="1" applyProtection="1">
      <alignment vertical="center"/>
    </xf>
    <xf numFmtId="200" fontId="3" fillId="52" borderId="34" xfId="3851" applyFont="1" applyFill="1" applyBorder="1" applyAlignment="1" applyProtection="1">
      <alignment horizontal="center" vertical="center"/>
    </xf>
    <xf numFmtId="43" fontId="3" fillId="0" borderId="10" xfId="9" applyFont="1" applyFill="1" applyBorder="1" applyAlignment="1">
      <alignment horizontal="center" vertical="center" wrapText="1"/>
    </xf>
    <xf numFmtId="43" fontId="3" fillId="52" borderId="34" xfId="9" applyFont="1" applyFill="1" applyBorder="1" applyAlignment="1">
      <alignment horizontal="center" vertical="center"/>
    </xf>
    <xf numFmtId="43" fontId="3" fillId="52" borderId="34" xfId="9" applyFont="1" applyFill="1" applyBorder="1" applyAlignment="1" applyProtection="1">
      <alignment horizontal="center" vertical="center"/>
    </xf>
    <xf numFmtId="43" fontId="3" fillId="52" borderId="34" xfId="9" applyFont="1" applyFill="1" applyBorder="1" applyAlignment="1">
      <alignment vertical="center"/>
    </xf>
    <xf numFmtId="200" fontId="3" fillId="52" borderId="34" xfId="3851" applyFont="1" applyFill="1" applyBorder="1" applyAlignment="1" applyProtection="1">
      <alignment vertical="center"/>
    </xf>
    <xf numFmtId="43" fontId="3" fillId="52" borderId="34" xfId="9" applyFont="1" applyFill="1" applyBorder="1" applyAlignment="1" applyProtection="1">
      <alignment vertical="center"/>
    </xf>
    <xf numFmtId="200" fontId="89" fillId="52" borderId="34" xfId="3809" applyFont="1" applyFill="1" applyBorder="1" applyProtection="1">
      <alignment vertical="center"/>
    </xf>
    <xf numFmtId="41" fontId="18" fillId="0" borderId="1" xfId="816" applyNumberFormat="1" applyFont="1" applyFill="1" applyBorder="1" applyAlignment="1" applyProtection="1">
      <alignment horizontal="left" vertical="center"/>
    </xf>
    <xf numFmtId="195" fontId="5" fillId="0" borderId="16" xfId="35" applyNumberFormat="1" applyFont="1" applyFill="1" applyBorder="1" applyAlignment="1">
      <alignment horizontal="center" vertical="center"/>
    </xf>
    <xf numFmtId="195" fontId="5" fillId="0" borderId="20" xfId="35" applyNumberFormat="1" applyFont="1" applyFill="1" applyBorder="1" applyAlignment="1">
      <alignment horizontal="center" vertical="center"/>
    </xf>
    <xf numFmtId="195" fontId="5" fillId="0" borderId="17" xfId="35" applyNumberFormat="1" applyFont="1" applyFill="1" applyBorder="1" applyAlignment="1">
      <alignment horizontal="center" vertical="center"/>
    </xf>
    <xf numFmtId="195" fontId="5" fillId="0" borderId="21" xfId="35" applyNumberFormat="1" applyFont="1" applyFill="1" applyBorder="1" applyAlignment="1">
      <alignment horizontal="center" vertical="center"/>
    </xf>
    <xf numFmtId="195" fontId="5" fillId="0" borderId="0" xfId="35" applyNumberFormat="1" applyFont="1" applyFill="1" applyBorder="1" applyAlignment="1">
      <alignment horizontal="center" vertical="center"/>
    </xf>
    <xf numFmtId="195" fontId="5" fillId="0" borderId="9" xfId="35" applyNumberFormat="1" applyFont="1" applyFill="1" applyBorder="1" applyAlignment="1">
      <alignment horizontal="center" vertical="center"/>
    </xf>
    <xf numFmtId="195" fontId="5" fillId="0" borderId="19" xfId="35" applyNumberFormat="1" applyFont="1" applyFill="1" applyBorder="1" applyAlignment="1">
      <alignment horizontal="center" vertical="center"/>
    </xf>
    <xf numFmtId="195" fontId="5" fillId="0" borderId="1" xfId="35" applyNumberFormat="1" applyFont="1" applyFill="1" applyBorder="1" applyAlignment="1">
      <alignment horizontal="center" vertical="center"/>
    </xf>
    <xf numFmtId="195" fontId="5" fillId="0" borderId="18" xfId="35" applyNumberFormat="1" applyFont="1" applyFill="1" applyBorder="1" applyAlignment="1">
      <alignment horizontal="center" vertical="center"/>
    </xf>
    <xf numFmtId="0" fontId="5" fillId="0" borderId="6" xfId="35" applyFont="1" applyFill="1" applyBorder="1" applyAlignment="1">
      <alignment horizontal="center" vertical="center" wrapText="1"/>
    </xf>
    <xf numFmtId="0" fontId="5" fillId="0" borderId="7" xfId="35" applyFont="1" applyFill="1" applyBorder="1" applyAlignment="1">
      <alignment horizontal="center" vertical="center" wrapText="1"/>
    </xf>
    <xf numFmtId="0" fontId="5" fillId="0" borderId="8" xfId="35" applyFont="1" applyFill="1" applyBorder="1" applyAlignment="1">
      <alignment horizontal="center" vertical="center" wrapText="1"/>
    </xf>
    <xf numFmtId="0" fontId="5" fillId="0" borderId="6" xfId="35" applyFont="1" applyFill="1" applyBorder="1" applyAlignment="1">
      <alignment horizontal="center" vertical="center"/>
    </xf>
    <xf numFmtId="0" fontId="5" fillId="0" borderId="7" xfId="35" applyFont="1" applyFill="1" applyBorder="1" applyAlignment="1">
      <alignment horizontal="center" vertical="center"/>
    </xf>
    <xf numFmtId="0" fontId="5" fillId="0" borderId="8" xfId="35" applyFont="1" applyFill="1" applyBorder="1" applyAlignment="1">
      <alignment horizontal="center" vertical="center"/>
    </xf>
    <xf numFmtId="0" fontId="5" fillId="15" borderId="16" xfId="35" applyFont="1" applyFill="1" applyBorder="1" applyAlignment="1">
      <alignment horizontal="center" vertical="center" wrapText="1"/>
    </xf>
    <xf numFmtId="0" fontId="5" fillId="15" borderId="20" xfId="35" applyFont="1" applyFill="1" applyBorder="1" applyAlignment="1">
      <alignment horizontal="center" vertical="center" wrapText="1"/>
    </xf>
    <xf numFmtId="0" fontId="5" fillId="15" borderId="17" xfId="35" applyFont="1" applyFill="1" applyBorder="1" applyAlignment="1">
      <alignment horizontal="center" vertical="center" wrapText="1"/>
    </xf>
    <xf numFmtId="0" fontId="5" fillId="15" borderId="19" xfId="35" applyFont="1" applyFill="1" applyBorder="1" applyAlignment="1">
      <alignment horizontal="center" vertical="center" wrapText="1"/>
    </xf>
    <xf numFmtId="0" fontId="5" fillId="15" borderId="1" xfId="35" applyFont="1" applyFill="1" applyBorder="1" applyAlignment="1">
      <alignment horizontal="center" vertical="center" wrapText="1"/>
    </xf>
    <xf numFmtId="0" fontId="5" fillId="15" borderId="18" xfId="35" applyFont="1" applyFill="1" applyBorder="1" applyAlignment="1">
      <alignment horizontal="center" vertical="center" wrapText="1"/>
    </xf>
    <xf numFmtId="0" fontId="5" fillId="3" borderId="16" xfId="35" applyFont="1" applyFill="1" applyBorder="1" applyAlignment="1">
      <alignment horizontal="center" vertical="center"/>
    </xf>
    <xf numFmtId="0" fontId="5" fillId="3" borderId="20" xfId="35" applyFont="1" applyFill="1" applyBorder="1" applyAlignment="1">
      <alignment horizontal="center" vertical="center"/>
    </xf>
    <xf numFmtId="0" fontId="5" fillId="3" borderId="17" xfId="35" applyFont="1" applyFill="1" applyBorder="1" applyAlignment="1">
      <alignment horizontal="center" vertical="center"/>
    </xf>
    <xf numFmtId="0" fontId="5" fillId="3" borderId="19" xfId="35" applyFont="1" applyFill="1" applyBorder="1" applyAlignment="1">
      <alignment horizontal="center" vertical="center"/>
    </xf>
    <xf numFmtId="0" fontId="5" fillId="3" borderId="1" xfId="35" applyFont="1" applyFill="1" applyBorder="1" applyAlignment="1">
      <alignment horizontal="center" vertical="center"/>
    </xf>
    <xf numFmtId="0" fontId="5" fillId="3" borderId="18" xfId="35" applyFont="1" applyFill="1" applyBorder="1" applyAlignment="1">
      <alignment horizontal="center" vertical="center"/>
    </xf>
    <xf numFmtId="0" fontId="5" fillId="15" borderId="6" xfId="35" applyFont="1" applyFill="1" applyBorder="1" applyAlignment="1">
      <alignment horizontal="center" vertical="center"/>
    </xf>
    <xf numFmtId="0" fontId="5" fillId="15" borderId="7" xfId="35" applyFont="1" applyFill="1" applyBorder="1" applyAlignment="1">
      <alignment horizontal="center" vertical="center"/>
    </xf>
    <xf numFmtId="0" fontId="5" fillId="15" borderId="8" xfId="35" applyFont="1" applyFill="1" applyBorder="1" applyAlignment="1">
      <alignment horizontal="center" vertical="center"/>
    </xf>
    <xf numFmtId="0" fontId="5" fillId="3" borderId="6" xfId="35" applyFont="1" applyFill="1" applyBorder="1" applyAlignment="1">
      <alignment horizontal="center" vertical="center"/>
    </xf>
    <xf numFmtId="0" fontId="5" fillId="3" borderId="7" xfId="35" applyFont="1" applyFill="1" applyBorder="1" applyAlignment="1">
      <alignment horizontal="center" vertical="center"/>
    </xf>
    <xf numFmtId="0" fontId="5" fillId="3" borderId="8" xfId="35" applyFont="1" applyFill="1" applyBorder="1" applyAlignment="1">
      <alignment horizontal="center" vertical="center"/>
    </xf>
    <xf numFmtId="183" fontId="3" fillId="0" borderId="3" xfId="9" applyNumberFormat="1" applyFont="1" applyFill="1" applyBorder="1" applyAlignment="1">
      <alignment horizontal="center" vertical="center" wrapText="1"/>
    </xf>
    <xf numFmtId="183" fontId="3" fillId="0" borderId="5" xfId="9" applyNumberFormat="1" applyFont="1" applyFill="1" applyBorder="1" applyAlignment="1">
      <alignment horizontal="center" vertical="center" wrapText="1"/>
    </xf>
    <xf numFmtId="0" fontId="3" fillId="0" borderId="3" xfId="1309" applyNumberFormat="1" applyFont="1" applyFill="1" applyBorder="1" applyAlignment="1">
      <alignment horizontal="center" vertical="center" wrapText="1"/>
    </xf>
    <xf numFmtId="0" fontId="3" fillId="0" borderId="5" xfId="1309" applyNumberFormat="1" applyFont="1" applyFill="1" applyBorder="1" applyAlignment="1">
      <alignment horizontal="center" vertical="center" wrapText="1"/>
    </xf>
    <xf numFmtId="0" fontId="5" fillId="0" borderId="3" xfId="35" applyFont="1" applyFill="1" applyBorder="1" applyAlignment="1">
      <alignment horizontal="center" vertical="center" wrapText="1"/>
    </xf>
    <xf numFmtId="0" fontId="5" fillId="0" borderId="5" xfId="35" applyFont="1" applyFill="1" applyBorder="1" applyAlignment="1">
      <alignment horizontal="center" vertical="center" wrapText="1"/>
    </xf>
    <xf numFmtId="0" fontId="3" fillId="0" borderId="3" xfId="1218" applyNumberFormat="1" applyFont="1" applyFill="1" applyBorder="1" applyAlignment="1">
      <alignment horizontal="center" vertical="center" wrapText="1"/>
    </xf>
    <xf numFmtId="0" fontId="3" fillId="0" borderId="5" xfId="1218" applyNumberFormat="1" applyFont="1" applyFill="1" applyBorder="1" applyAlignment="1">
      <alignment horizontal="center" vertical="center" wrapText="1"/>
    </xf>
    <xf numFmtId="14" fontId="3" fillId="0" borderId="3" xfId="1218" applyNumberFormat="1" applyFont="1" applyFill="1" applyBorder="1" applyAlignment="1">
      <alignment horizontal="center" vertical="center" wrapText="1"/>
    </xf>
    <xf numFmtId="14" fontId="3" fillId="0" borderId="5" xfId="1218" applyNumberFormat="1" applyFont="1" applyFill="1" applyBorder="1" applyAlignment="1">
      <alignment horizontal="center" vertical="center" wrapText="1"/>
    </xf>
    <xf numFmtId="0" fontId="3" fillId="3" borderId="3" xfId="1218" applyNumberFormat="1" applyFont="1" applyFill="1" applyBorder="1" applyAlignment="1">
      <alignment horizontal="center" vertical="center" wrapText="1"/>
    </xf>
    <xf numFmtId="0" fontId="3" fillId="3" borderId="5" xfId="1218" applyNumberFormat="1" applyFont="1" applyFill="1" applyBorder="1" applyAlignment="1">
      <alignment horizontal="center" vertical="center" wrapText="1"/>
    </xf>
    <xf numFmtId="0" fontId="3" fillId="15" borderId="3" xfId="1218" applyNumberFormat="1" applyFont="1" applyFill="1" applyBorder="1" applyAlignment="1">
      <alignment horizontal="center" vertical="center" wrapText="1"/>
    </xf>
    <xf numFmtId="0" fontId="3" fillId="15" borderId="5" xfId="1218" applyNumberFormat="1" applyFont="1" applyFill="1" applyBorder="1" applyAlignment="1">
      <alignment horizontal="center" vertical="center" wrapText="1"/>
    </xf>
    <xf numFmtId="199" fontId="3" fillId="8" borderId="3" xfId="1080" applyNumberFormat="1" applyFont="1" applyFill="1" applyBorder="1" applyAlignment="1">
      <alignment horizontal="center" vertical="center" wrapText="1"/>
    </xf>
    <xf numFmtId="199" fontId="3" fillId="8" borderId="5" xfId="1080" applyNumberFormat="1" applyFont="1" applyFill="1" applyBorder="1" applyAlignment="1">
      <alignment horizontal="center" vertical="center" wrapText="1"/>
    </xf>
    <xf numFmtId="199" fontId="3" fillId="0" borderId="3" xfId="1080" applyNumberFormat="1" applyFont="1" applyFill="1" applyBorder="1" applyAlignment="1">
      <alignment horizontal="center" vertical="center" wrapText="1"/>
    </xf>
    <xf numFmtId="199" fontId="3" fillId="0" borderId="5" xfId="1080" applyNumberFormat="1" applyFont="1" applyFill="1" applyBorder="1" applyAlignment="1">
      <alignment horizontal="center" vertical="center" wrapText="1"/>
    </xf>
    <xf numFmtId="0" fontId="3" fillId="14" borderId="3" xfId="1218" applyNumberFormat="1" applyFont="1" applyFill="1" applyBorder="1" applyAlignment="1">
      <alignment horizontal="center" vertical="center" wrapText="1"/>
    </xf>
    <xf numFmtId="0" fontId="3" fillId="14" borderId="5" xfId="1218" applyNumberFormat="1" applyFont="1" applyFill="1" applyBorder="1" applyAlignment="1">
      <alignment horizontal="center" vertical="center" wrapText="1"/>
    </xf>
    <xf numFmtId="43" fontId="5" fillId="0" borderId="6" xfId="9" applyFont="1" applyFill="1" applyBorder="1" applyAlignment="1">
      <alignment horizontal="center" vertical="center"/>
    </xf>
    <xf numFmtId="43" fontId="5" fillId="0" borderId="7" xfId="9" applyFont="1" applyFill="1" applyBorder="1" applyAlignment="1">
      <alignment horizontal="center" vertical="center"/>
    </xf>
    <xf numFmtId="43" fontId="5" fillId="0" borderId="8" xfId="9" applyFont="1" applyFill="1" applyBorder="1" applyAlignment="1">
      <alignment horizontal="center" vertical="center"/>
    </xf>
    <xf numFmtId="199" fontId="3" fillId="0" borderId="3" xfId="1309" applyNumberFormat="1" applyFont="1" applyFill="1" applyBorder="1" applyAlignment="1">
      <alignment horizontal="center" vertical="center" wrapText="1"/>
    </xf>
    <xf numFmtId="199" fontId="3" fillId="0" borderId="5" xfId="1309" applyNumberFormat="1" applyFont="1" applyFill="1" applyBorder="1" applyAlignment="1">
      <alignment horizontal="center" vertical="center" wrapText="1"/>
    </xf>
    <xf numFmtId="43" fontId="3" fillId="0" borderId="3" xfId="9" applyFont="1" applyFill="1" applyBorder="1" applyAlignment="1">
      <alignment horizontal="center" vertical="center" wrapText="1"/>
    </xf>
    <xf numFmtId="43" fontId="3" fillId="0" borderId="5" xfId="9" applyFont="1" applyFill="1" applyBorder="1" applyAlignment="1">
      <alignment horizontal="center" vertical="center" wrapText="1"/>
    </xf>
    <xf numFmtId="43" fontId="5" fillId="14" borderId="20" xfId="9" applyFont="1" applyFill="1" applyBorder="1" applyAlignment="1">
      <alignment horizontal="center" vertical="center"/>
    </xf>
    <xf numFmtId="43" fontId="5" fillId="0" borderId="20" xfId="9" applyFont="1" applyFill="1" applyBorder="1" applyAlignment="1">
      <alignment horizontal="left" vertical="center"/>
    </xf>
    <xf numFmtId="0" fontId="5" fillId="3" borderId="3" xfId="35" applyFont="1" applyFill="1" applyBorder="1" applyAlignment="1">
      <alignment horizontal="center" vertical="center" wrapText="1"/>
    </xf>
    <xf numFmtId="0" fontId="5" fillId="3" borderId="5" xfId="35" applyFont="1" applyFill="1" applyBorder="1" applyAlignment="1">
      <alignment horizontal="center" vertical="center" wrapText="1"/>
    </xf>
    <xf numFmtId="199" fontId="3" fillId="3" borderId="3" xfId="1080" applyNumberFormat="1" applyFont="1" applyFill="1" applyBorder="1" applyAlignment="1">
      <alignment horizontal="center" vertical="center" wrapText="1"/>
    </xf>
    <xf numFmtId="199" fontId="3" fillId="3" borderId="5" xfId="1080" applyNumberFormat="1" applyFont="1" applyFill="1" applyBorder="1" applyAlignment="1">
      <alignment horizontal="center" vertical="center" wrapText="1"/>
    </xf>
    <xf numFmtId="0" fontId="5" fillId="15" borderId="6" xfId="35" applyFont="1" applyFill="1" applyBorder="1" applyAlignment="1">
      <alignment horizontal="center" vertical="center" wrapText="1"/>
    </xf>
    <xf numFmtId="0" fontId="5" fillId="15" borderId="8" xfId="35" applyFont="1" applyFill="1" applyBorder="1" applyAlignment="1">
      <alignment horizontal="center" vertical="center" wrapText="1"/>
    </xf>
    <xf numFmtId="200" fontId="3" fillId="37" borderId="0" xfId="1309" applyNumberFormat="1" applyFont="1" applyFill="1" applyBorder="1" applyAlignment="1">
      <alignment horizontal="center" vertical="center"/>
    </xf>
    <xf numFmtId="200" fontId="77" fillId="43" borderId="16" xfId="1309" applyNumberFormat="1" applyFont="1" applyFill="1" applyBorder="1" applyAlignment="1">
      <alignment horizontal="center" vertical="center" wrapText="1"/>
    </xf>
    <xf numFmtId="200" fontId="77" fillId="43" borderId="19" xfId="1309" applyNumberFormat="1" applyFont="1" applyFill="1" applyBorder="1" applyAlignment="1">
      <alignment horizontal="center" vertical="center" wrapText="1"/>
    </xf>
    <xf numFmtId="200" fontId="12" fillId="43" borderId="3" xfId="1309" applyNumberFormat="1" applyFont="1" applyFill="1" applyBorder="1" applyAlignment="1">
      <alignment horizontal="center" vertical="center"/>
    </xf>
    <xf numFmtId="200" fontId="12" fillId="43" borderId="5" xfId="1309" applyNumberFormat="1" applyFont="1" applyFill="1" applyBorder="1" applyAlignment="1">
      <alignment horizontal="center" vertical="center"/>
    </xf>
    <xf numFmtId="200" fontId="4" fillId="4" borderId="1" xfId="1806" applyNumberFormat="1" applyFont="1" applyFill="1" applyBorder="1" applyAlignment="1" applyProtection="1">
      <alignment horizontal="center" vertical="center"/>
    </xf>
    <xf numFmtId="200" fontId="74" fillId="38" borderId="6" xfId="1806" applyNumberFormat="1" applyFont="1" applyFill="1" applyBorder="1" applyAlignment="1" applyProtection="1">
      <alignment horizontal="center" vertical="center"/>
    </xf>
    <xf numFmtId="200" fontId="74" fillId="38" borderId="7" xfId="1806" applyNumberFormat="1" applyFont="1" applyFill="1" applyBorder="1" applyAlignment="1" applyProtection="1">
      <alignment horizontal="center" vertical="center"/>
    </xf>
    <xf numFmtId="200" fontId="13" fillId="41" borderId="4" xfId="1309" applyNumberFormat="1" applyFont="1" applyFill="1" applyBorder="1" applyAlignment="1">
      <alignment horizontal="center" vertical="center" wrapText="1"/>
    </xf>
    <xf numFmtId="200" fontId="74" fillId="42" borderId="4" xfId="1309" applyNumberFormat="1" applyFont="1" applyFill="1" applyBorder="1" applyAlignment="1">
      <alignment horizontal="center" vertical="center" wrapText="1"/>
    </xf>
    <xf numFmtId="200" fontId="74" fillId="42" borderId="5" xfId="1309" applyNumberFormat="1" applyFont="1" applyFill="1" applyBorder="1" applyAlignment="1">
      <alignment horizontal="center" vertical="center" wrapText="1"/>
    </xf>
    <xf numFmtId="200" fontId="12" fillId="37" borderId="3" xfId="1309" applyNumberFormat="1" applyFont="1" applyFill="1" applyBorder="1" applyAlignment="1">
      <alignment horizontal="center" vertical="center"/>
    </xf>
    <xf numFmtId="200" fontId="12" fillId="37" borderId="4" xfId="1309" applyNumberFormat="1" applyFont="1" applyFill="1" applyBorder="1" applyAlignment="1">
      <alignment horizontal="center" vertical="center"/>
    </xf>
    <xf numFmtId="200" fontId="12" fillId="37" borderId="5" xfId="1309" applyNumberFormat="1" applyFont="1" applyFill="1" applyBorder="1" applyAlignment="1">
      <alignment horizontal="center" vertical="center"/>
    </xf>
    <xf numFmtId="200" fontId="76" fillId="44" borderId="16" xfId="1309" applyNumberFormat="1" applyFont="1" applyFill="1" applyBorder="1" applyAlignment="1">
      <alignment horizontal="center" vertical="center" wrapText="1"/>
    </xf>
    <xf numFmtId="200" fontId="76" fillId="44" borderId="21" xfId="1309" applyNumberFormat="1" applyFont="1" applyFill="1" applyBorder="1" applyAlignment="1">
      <alignment horizontal="center" vertical="center" wrapText="1"/>
    </xf>
    <xf numFmtId="200" fontId="13" fillId="37" borderId="3" xfId="1309" applyNumberFormat="1" applyFont="1" applyFill="1" applyBorder="1" applyAlignment="1">
      <alignment horizontal="center" vertical="center" wrapText="1"/>
    </xf>
    <xf numFmtId="200" fontId="13" fillId="37" borderId="4" xfId="1309" applyNumberFormat="1" applyFont="1" applyFill="1" applyBorder="1" applyAlignment="1">
      <alignment horizontal="center" vertical="center" wrapText="1"/>
    </xf>
    <xf numFmtId="200" fontId="76" fillId="44" borderId="3" xfId="1309" applyNumberFormat="1" applyFont="1" applyFill="1" applyBorder="1" applyAlignment="1">
      <alignment horizontal="center" vertical="center" wrapText="1"/>
    </xf>
    <xf numFmtId="200" fontId="76" fillId="44" borderId="5" xfId="1309" applyNumberFormat="1" applyFont="1" applyFill="1" applyBorder="1" applyAlignment="1">
      <alignment horizontal="center" vertical="center" wrapText="1"/>
    </xf>
    <xf numFmtId="200" fontId="74" fillId="37" borderId="3" xfId="1309" applyNumberFormat="1" applyFont="1" applyFill="1" applyBorder="1" applyAlignment="1">
      <alignment horizontal="center" vertical="center" wrapText="1"/>
    </xf>
    <xf numFmtId="200" fontId="74" fillId="37" borderId="4" xfId="1309" applyNumberFormat="1" applyFont="1" applyFill="1" applyBorder="1" applyAlignment="1">
      <alignment horizontal="center" vertical="center" wrapText="1"/>
    </xf>
    <xf numFmtId="200" fontId="74" fillId="37" borderId="5" xfId="1309" applyNumberFormat="1" applyFont="1" applyFill="1" applyBorder="1" applyAlignment="1">
      <alignment horizontal="center" vertical="center" wrapText="1"/>
    </xf>
    <xf numFmtId="200" fontId="76" fillId="45" borderId="3" xfId="1309" applyNumberFormat="1" applyFont="1" applyFill="1" applyBorder="1" applyAlignment="1">
      <alignment horizontal="center" vertical="center" wrapText="1"/>
    </xf>
    <xf numFmtId="200" fontId="76" fillId="45" borderId="5" xfId="1309" applyNumberFormat="1" applyFont="1" applyFill="1" applyBorder="1" applyAlignment="1">
      <alignment horizontal="center" vertical="center" wrapText="1"/>
    </xf>
    <xf numFmtId="200" fontId="13" fillId="41" borderId="3" xfId="1309" applyNumberFormat="1" applyFont="1" applyFill="1" applyBorder="1" applyAlignment="1">
      <alignment horizontal="center" vertical="center" wrapText="1"/>
    </xf>
    <xf numFmtId="200" fontId="74" fillId="38" borderId="19" xfId="1806" applyNumberFormat="1" applyFont="1" applyFill="1" applyBorder="1" applyAlignment="1" applyProtection="1">
      <alignment horizontal="center" vertical="center"/>
    </xf>
    <xf numFmtId="200" fontId="74" fillId="38" borderId="1" xfId="1806" applyNumberFormat="1" applyFont="1" applyFill="1" applyBorder="1" applyAlignment="1" applyProtection="1">
      <alignment horizontal="center" vertical="center"/>
    </xf>
    <xf numFmtId="200" fontId="74" fillId="40" borderId="3" xfId="1309" applyNumberFormat="1" applyFont="1" applyFill="1" applyBorder="1" applyAlignment="1">
      <alignment horizontal="center" vertical="center"/>
    </xf>
    <xf numFmtId="200" fontId="74" fillId="40" borderId="4" xfId="1309" applyNumberFormat="1" applyFont="1" applyFill="1" applyBorder="1" applyAlignment="1">
      <alignment horizontal="center" vertical="center"/>
    </xf>
    <xf numFmtId="200" fontId="74" fillId="40" borderId="5" xfId="1309" applyNumberFormat="1" applyFont="1" applyFill="1" applyBorder="1" applyAlignment="1">
      <alignment horizontal="center" vertical="center"/>
    </xf>
    <xf numFmtId="49" fontId="74" fillId="5" borderId="6" xfId="1806" applyNumberFormat="1" applyFont="1" applyFill="1" applyBorder="1" applyAlignment="1" applyProtection="1">
      <alignment horizontal="center" vertical="center" wrapText="1"/>
    </xf>
    <xf numFmtId="49" fontId="74" fillId="5" borderId="7" xfId="1806" applyNumberFormat="1" applyFont="1" applyFill="1" applyBorder="1" applyAlignment="1" applyProtection="1">
      <alignment horizontal="center" vertical="center" wrapText="1"/>
    </xf>
    <xf numFmtId="200" fontId="74" fillId="42" borderId="16" xfId="1309" applyNumberFormat="1" applyFont="1" applyFill="1" applyBorder="1" applyAlignment="1">
      <alignment horizontal="center" vertical="center" wrapText="1"/>
    </xf>
    <xf numFmtId="200" fontId="74" fillId="42" borderId="21" xfId="1309" applyNumberFormat="1" applyFont="1" applyFill="1" applyBorder="1" applyAlignment="1">
      <alignment horizontal="center" vertical="center" wrapText="1"/>
    </xf>
    <xf numFmtId="200" fontId="76" fillId="37" borderId="2" xfId="1309" applyNumberFormat="1" applyFont="1" applyFill="1" applyBorder="1" applyAlignment="1">
      <alignment horizontal="center" vertical="center" wrapText="1"/>
    </xf>
    <xf numFmtId="200" fontId="76" fillId="46" borderId="3" xfId="1309" applyNumberFormat="1" applyFont="1" applyFill="1" applyBorder="1" applyAlignment="1">
      <alignment horizontal="center" vertical="center" wrapText="1"/>
    </xf>
    <xf numFmtId="200" fontId="76" fillId="46" borderId="5" xfId="1309" applyNumberFormat="1" applyFont="1" applyFill="1" applyBorder="1" applyAlignment="1">
      <alignment horizontal="center" vertical="center" wrapText="1"/>
    </xf>
    <xf numFmtId="200" fontId="74" fillId="40" borderId="16" xfId="1309" applyNumberFormat="1" applyFont="1" applyFill="1" applyBorder="1" applyAlignment="1">
      <alignment horizontal="center" vertical="center"/>
    </xf>
    <xf numFmtId="200" fontId="74" fillId="40" borderId="19" xfId="1309" applyNumberFormat="1" applyFont="1" applyFill="1" applyBorder="1" applyAlignment="1">
      <alignment horizontal="center" vertical="center"/>
    </xf>
    <xf numFmtId="200" fontId="76" fillId="44" borderId="4" xfId="1309" applyNumberFormat="1" applyFont="1" applyFill="1" applyBorder="1" applyAlignment="1">
      <alignment horizontal="center" vertical="center" wrapText="1"/>
    </xf>
    <xf numFmtId="200" fontId="12" fillId="43" borderId="4" xfId="1309" applyNumberFormat="1" applyFont="1" applyFill="1" applyBorder="1" applyAlignment="1">
      <alignment horizontal="center" vertical="center"/>
    </xf>
    <xf numFmtId="200" fontId="76" fillId="41" borderId="3" xfId="1309" applyNumberFormat="1" applyFont="1" applyFill="1" applyBorder="1" applyAlignment="1">
      <alignment horizontal="center" vertical="center" wrapText="1"/>
    </xf>
    <xf numFmtId="200" fontId="76" fillId="41" borderId="4" xfId="1309" applyNumberFormat="1" applyFont="1" applyFill="1" applyBorder="1" applyAlignment="1">
      <alignment horizontal="center" vertical="center" wrapText="1"/>
    </xf>
    <xf numFmtId="200" fontId="13" fillId="41" borderId="5" xfId="1309" applyNumberFormat="1" applyFont="1" applyFill="1" applyBorder="1" applyAlignment="1">
      <alignment horizontal="center" vertical="center" wrapText="1"/>
    </xf>
    <xf numFmtId="200" fontId="76" fillId="37" borderId="4" xfId="1808" applyNumberFormat="1" applyFont="1" applyFill="1" applyBorder="1" applyAlignment="1" applyProtection="1">
      <alignment horizontal="center" vertical="center" wrapText="1"/>
    </xf>
    <xf numFmtId="200" fontId="76" fillId="37" borderId="5" xfId="1808" applyNumberFormat="1" applyFont="1" applyFill="1" applyBorder="1" applyAlignment="1" applyProtection="1">
      <alignment horizontal="center" vertical="center" wrapText="1"/>
    </xf>
    <xf numFmtId="200" fontId="76" fillId="47" borderId="16" xfId="1309" applyNumberFormat="1" applyFont="1" applyFill="1" applyBorder="1" applyAlignment="1">
      <alignment horizontal="center" vertical="center" wrapText="1"/>
    </xf>
    <xf numFmtId="200" fontId="76" fillId="47" borderId="19" xfId="1309" applyNumberFormat="1" applyFont="1" applyFill="1" applyBorder="1" applyAlignment="1">
      <alignment horizontal="center" vertical="center" wrapText="1"/>
    </xf>
    <xf numFmtId="200" fontId="12" fillId="50" borderId="3" xfId="1309" applyNumberFormat="1" applyFont="1" applyFill="1" applyBorder="1" applyAlignment="1">
      <alignment horizontal="center" vertical="center"/>
    </xf>
    <xf numFmtId="200" fontId="12" fillId="50" borderId="4" xfId="1309" applyNumberFormat="1" applyFont="1" applyFill="1" applyBorder="1" applyAlignment="1">
      <alignment horizontal="center" vertical="center"/>
    </xf>
    <xf numFmtId="200" fontId="74" fillId="40" borderId="21" xfId="1309" applyNumberFormat="1" applyFont="1" applyFill="1" applyBorder="1" applyAlignment="1">
      <alignment horizontal="center" vertical="center"/>
    </xf>
    <xf numFmtId="200" fontId="12" fillId="42" borderId="4" xfId="1808" applyNumberFormat="1" applyFont="1" applyFill="1" applyBorder="1" applyAlignment="1" applyProtection="1">
      <alignment horizontal="center" vertical="center" wrapText="1"/>
    </xf>
    <xf numFmtId="200" fontId="12" fillId="42" borderId="5" xfId="1808" applyNumberFormat="1" applyFont="1" applyFill="1" applyBorder="1" applyAlignment="1" applyProtection="1">
      <alignment horizontal="center" vertical="center" wrapText="1"/>
    </xf>
    <xf numFmtId="200" fontId="14" fillId="44" borderId="4" xfId="1808" applyNumberFormat="1" applyFont="1" applyFill="1" applyBorder="1" applyAlignment="1" applyProtection="1">
      <alignment horizontal="center" vertical="center"/>
    </xf>
    <xf numFmtId="200" fontId="14" fillId="44" borderId="5" xfId="1808" applyNumberFormat="1" applyFont="1" applyFill="1" applyBorder="1" applyAlignment="1" applyProtection="1">
      <alignment horizontal="center" vertical="center"/>
    </xf>
    <xf numFmtId="200" fontId="0" fillId="0" borderId="5" xfId="0" applyNumberFormat="1" applyBorder="1" applyAlignment="1">
      <alignment vertical="center"/>
    </xf>
    <xf numFmtId="200" fontId="12" fillId="50" borderId="5" xfId="1309" applyNumberFormat="1" applyFont="1" applyFill="1" applyBorder="1" applyAlignment="1">
      <alignment horizontal="center" vertical="center"/>
    </xf>
    <xf numFmtId="200" fontId="74" fillId="42" borderId="3" xfId="1309" applyNumberFormat="1" applyFont="1" applyFill="1" applyBorder="1" applyAlignment="1">
      <alignment horizontal="center" vertical="center" wrapText="1"/>
    </xf>
    <xf numFmtId="200" fontId="76" fillId="44" borderId="3" xfId="1808" applyNumberFormat="1" applyFont="1" applyFill="1" applyBorder="1" applyAlignment="1" applyProtection="1">
      <alignment horizontal="center" vertical="center" wrapText="1"/>
    </xf>
    <xf numFmtId="200" fontId="76" fillId="44" borderId="4" xfId="1808" applyNumberFormat="1" applyFont="1" applyFill="1" applyBorder="1" applyAlignment="1" applyProtection="1">
      <alignment horizontal="center" vertical="center" wrapText="1"/>
    </xf>
    <xf numFmtId="200" fontId="76" fillId="37" borderId="21" xfId="1309" applyNumberFormat="1" applyFont="1" applyFill="1" applyBorder="1" applyAlignment="1">
      <alignment horizontal="center" vertical="center" wrapText="1"/>
    </xf>
    <xf numFmtId="200" fontId="76" fillId="37" borderId="19" xfId="1309" applyNumberFormat="1" applyFont="1" applyFill="1" applyBorder="1" applyAlignment="1">
      <alignment horizontal="center" vertical="center" wrapText="1"/>
    </xf>
    <xf numFmtId="200" fontId="2" fillId="40" borderId="4" xfId="1309" applyNumberFormat="1" applyFont="1" applyFill="1" applyBorder="1" applyAlignment="1">
      <alignment horizontal="center" vertical="center"/>
    </xf>
    <xf numFmtId="200" fontId="2" fillId="40" borderId="5" xfId="1309" applyNumberFormat="1" applyFont="1" applyFill="1" applyBorder="1" applyAlignment="1">
      <alignment horizontal="center" vertical="center"/>
    </xf>
    <xf numFmtId="200" fontId="74" fillId="42" borderId="3" xfId="1808" applyNumberFormat="1" applyFont="1" applyFill="1" applyBorder="1" applyAlignment="1" applyProtection="1">
      <alignment horizontal="center" vertical="center" wrapText="1"/>
    </xf>
    <xf numFmtId="200" fontId="74" fillId="42" borderId="5" xfId="1808" applyNumberFormat="1" applyFont="1" applyFill="1" applyBorder="1" applyAlignment="1" applyProtection="1">
      <alignment horizontal="center" vertical="center" wrapText="1"/>
    </xf>
    <xf numFmtId="200" fontId="74" fillId="10" borderId="3" xfId="1309" applyNumberFormat="1" applyFont="1" applyFill="1" applyBorder="1" applyAlignment="1">
      <alignment horizontal="center" vertical="center" wrapText="1"/>
    </xf>
    <xf numFmtId="200" fontId="74" fillId="10" borderId="5" xfId="1309" applyNumberFormat="1" applyFont="1" applyFill="1" applyBorder="1" applyAlignment="1">
      <alignment horizontal="center" vertical="center" wrapText="1"/>
    </xf>
    <xf numFmtId="200" fontId="10" fillId="50" borderId="3" xfId="1309" applyNumberFormat="1" applyFont="1" applyFill="1" applyBorder="1" applyAlignment="1">
      <alignment horizontal="center" vertical="center"/>
    </xf>
    <xf numFmtId="200" fontId="10" fillId="50" borderId="4" xfId="1309" applyNumberFormat="1" applyFont="1" applyFill="1" applyBorder="1" applyAlignment="1">
      <alignment horizontal="center" vertical="center"/>
    </xf>
    <xf numFmtId="0" fontId="3" fillId="0" borderId="0" xfId="0" applyNumberFormat="1" applyFont="1" applyFill="1" applyBorder="1" applyAlignment="1">
      <alignment vertical="center"/>
    </xf>
    <xf numFmtId="200" fontId="3" fillId="0" borderId="10" xfId="3851" applyFont="1" applyFill="1" applyBorder="1" applyAlignment="1">
      <alignment horizontal="center" vertical="center" wrapText="1"/>
    </xf>
    <xf numFmtId="200" fontId="3" fillId="0" borderId="11" xfId="3851" applyFont="1" applyFill="1" applyBorder="1" applyAlignment="1">
      <alignment horizontal="center" vertical="center" wrapText="1"/>
    </xf>
    <xf numFmtId="43" fontId="3" fillId="0" borderId="10" xfId="9" applyFont="1" applyFill="1" applyBorder="1" applyAlignment="1">
      <alignment horizontal="center" vertical="center" wrapText="1"/>
    </xf>
    <xf numFmtId="43" fontId="3" fillId="0" borderId="11" xfId="9" applyFont="1" applyFill="1" applyBorder="1" applyAlignment="1">
      <alignment horizontal="center" vertical="center" wrapText="1"/>
    </xf>
    <xf numFmtId="43" fontId="3" fillId="0" borderId="12" xfId="9" applyFont="1" applyFill="1" applyBorder="1" applyAlignment="1">
      <alignment horizontal="center" vertical="center" wrapText="1"/>
    </xf>
    <xf numFmtId="43" fontId="3" fillId="0" borderId="13" xfId="9" applyFont="1" applyFill="1" applyBorder="1" applyAlignment="1">
      <alignment horizontal="center" vertical="center" wrapText="1"/>
    </xf>
    <xf numFmtId="43" fontId="3" fillId="0" borderId="14" xfId="9" applyFont="1" applyFill="1" applyBorder="1" applyAlignment="1">
      <alignment horizontal="center" vertical="center" wrapText="1"/>
    </xf>
    <xf numFmtId="200" fontId="4" fillId="0" borderId="36" xfId="3851" applyFont="1" applyFill="1" applyBorder="1" applyAlignment="1">
      <alignment horizontal="center" vertical="center"/>
    </xf>
    <xf numFmtId="43" fontId="3" fillId="0" borderId="35" xfId="9" applyFont="1" applyFill="1" applyBorder="1" applyAlignment="1">
      <alignment horizontal="center" vertical="center" wrapText="1"/>
    </xf>
    <xf numFmtId="200" fontId="3" fillId="0" borderId="35" xfId="3851"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14" fontId="3" fillId="0" borderId="3" xfId="0" applyNumberFormat="1" applyFont="1" applyFill="1" applyBorder="1" applyAlignment="1">
      <alignment horizontal="center" vertical="center"/>
    </xf>
    <xf numFmtId="14" fontId="3" fillId="0" borderId="5" xfId="0" applyNumberFormat="1"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cellXfs>
  <cellStyles count="3862">
    <cellStyle name=" 1" xfId="79"/>
    <cellStyle name=" 1 2" xfId="1838"/>
    <cellStyle name=" 1 2 2" xfId="1843"/>
    <cellStyle name=" 1 2 2 2" xfId="1918"/>
    <cellStyle name=" 1 2 2 2 2" xfId="1852"/>
    <cellStyle name=" 1 2 3" xfId="1848"/>
    <cellStyle name=" 1 2 4" xfId="1832"/>
    <cellStyle name=" 1 3" xfId="1859"/>
    <cellStyle name=" 1 4" xfId="1875"/>
    <cellStyle name=" 1 5" xfId="1914"/>
    <cellStyle name="_2.礼品领用一览表" xfId="19"/>
    <cellStyle name="_2.礼品领用一览表 2" xfId="1841"/>
    <cellStyle name="_2.礼品领用一览表 2 2" xfId="1879"/>
    <cellStyle name="_2.礼品领用一览表 2 2 2" xfId="1919"/>
    <cellStyle name="_2.礼品领用一览表 2 2 2 2" xfId="1921"/>
    <cellStyle name="_2.礼品领用一览表 2 3" xfId="1867"/>
    <cellStyle name="_2.礼品领用一览表 2 4" xfId="1890"/>
    <cellStyle name="_2.礼品领用一览表 3" xfId="1846"/>
    <cellStyle name="_2.礼品领用一览表 4" xfId="1850"/>
    <cellStyle name="_2.礼品领用一览表 5" xfId="1826"/>
    <cellStyle name="_20100326高清市院遂宁检察院1080P配置清单26日改" xfId="73"/>
    <cellStyle name="_20100326高清市院遂宁检察院1080P配置清单26日改 2" xfId="1924"/>
    <cellStyle name="_20100326高清市院遂宁检察院1080P配置清单26日改 2 2" xfId="1927"/>
    <cellStyle name="_20100326高清市院遂宁检察院1080P配置清单26日改 2 2 2" xfId="1930"/>
    <cellStyle name="_20100326高清市院遂宁检察院1080P配置清单26日改 2 2 2 2" xfId="1932"/>
    <cellStyle name="_20100326高清市院遂宁检察院1080P配置清单26日改 2 3" xfId="1934"/>
    <cellStyle name="_20100326高清市院遂宁检察院1080P配置清单26日改 2 4" xfId="1935"/>
    <cellStyle name="_20100326高清市院遂宁检察院1080P配置清单26日改 3" xfId="1937"/>
    <cellStyle name="_20100326高清市院遂宁检察院1080P配置清单26日改 4" xfId="1942"/>
    <cellStyle name="_20100326高清市院遂宁检察院1080P配置清单26日改 5" xfId="1923"/>
    <cellStyle name="_Book1" xfId="80"/>
    <cellStyle name="_Book1 2" xfId="1936"/>
    <cellStyle name="_Book1 2 2" xfId="1949"/>
    <cellStyle name="_Book1 2 2 2" xfId="1876"/>
    <cellStyle name="_Book1 2 2 2 2" xfId="1866"/>
    <cellStyle name="_Book1 2 3" xfId="1952"/>
    <cellStyle name="_Book1 2 4" xfId="1955"/>
    <cellStyle name="_Book1 3" xfId="1940"/>
    <cellStyle name="_Book1 4" xfId="1958"/>
    <cellStyle name="_Book1 5" xfId="1946"/>
    <cellStyle name="_Book1_1" xfId="70"/>
    <cellStyle name="_Book1_1 2" xfId="1962"/>
    <cellStyle name="_Book1_1 2 2" xfId="1964"/>
    <cellStyle name="_Book1_1 2 2 2" xfId="1915"/>
    <cellStyle name="_Book1_1 2 2 2 2" xfId="1839"/>
    <cellStyle name="_Book1_1 2 3" xfId="1967"/>
    <cellStyle name="_Book1_1 2 4" xfId="1856"/>
    <cellStyle name="_Book1_1 3" xfId="1969"/>
    <cellStyle name="_Book1_1 4" xfId="1971"/>
    <cellStyle name="_Book1_1 5" xfId="1959"/>
    <cellStyle name="_Book1_1_Book1" xfId="78"/>
    <cellStyle name="_Book1_1_Book1 2" xfId="1928"/>
    <cellStyle name="_Book1_1_Book1 2 2" xfId="1931"/>
    <cellStyle name="_Book1_1_Book1 2 2 2" xfId="1972"/>
    <cellStyle name="_Book1_1_Book1 2 2 2 2" xfId="1973"/>
    <cellStyle name="_Book1_1_Book1 2 3" xfId="1975"/>
    <cellStyle name="_Book1_1_Book1 2 4" xfId="1977"/>
    <cellStyle name="_Book1_1_Book1 3" xfId="1979"/>
    <cellStyle name="_Book1_1_Book1 4" xfId="1980"/>
    <cellStyle name="_Book1_1_Book1 5" xfId="1926"/>
    <cellStyle name="_Book1_1_云南省建国前入党的老党员补贴有关情况统计表2010(1).01" xfId="37"/>
    <cellStyle name="_Book1_1_云南省建国前入党的老党员补贴有关情况统计表2010(1).01 2" xfId="1818"/>
    <cellStyle name="_Book1_1_云南省建国前入党的老党员补贴有关情况统计表2010(1).01 2 2" xfId="1982"/>
    <cellStyle name="_Book1_1_云南省建国前入党的老党员补贴有关情况统计表2010(1).01 2 2 2" xfId="1985"/>
    <cellStyle name="_Book1_1_云南省建国前入党的老党员补贴有关情况统计表2010(1).01 2 2 2 2" xfId="1990"/>
    <cellStyle name="_Book1_1_云南省建国前入党的老党员补贴有关情况统计表2010(1).01 2 3" xfId="1994"/>
    <cellStyle name="_Book1_1_云南省建国前入党的老党员补贴有关情况统计表2010(1).01 2 4" xfId="1996"/>
    <cellStyle name="_Book1_1_云南省建国前入党的老党员补贴有关情况统计表2010(1).01 3" xfId="1899"/>
    <cellStyle name="_Book1_1_云南省建国前入党的老党员补贴有关情况统计表2010(1).01 4" xfId="1904"/>
    <cellStyle name="_Book1_1_云南省建国前入党的老党员补贴有关情况统计表2010(1).01 5" xfId="1861"/>
    <cellStyle name="_Book1_1_招生明细" xfId="16"/>
    <cellStyle name="_Book1_1_招生明细 2" xfId="1997"/>
    <cellStyle name="_Book1_2" xfId="84"/>
    <cellStyle name="_Book1_2 10" xfId="1998"/>
    <cellStyle name="_Book1_2 2" xfId="7"/>
    <cellStyle name="_Book1_2 2 2" xfId="2000"/>
    <cellStyle name="_Book1_2 2 2 2" xfId="2001"/>
    <cellStyle name="_Book1_2 2 2 2 2" xfId="2003"/>
    <cellStyle name="_Book1_2 2 3" xfId="2004"/>
    <cellStyle name="_Book1_2 2 4" xfId="2005"/>
    <cellStyle name="_Book1_2 2 5" xfId="1999"/>
    <cellStyle name="_Book1_2 3" xfId="18"/>
    <cellStyle name="_Book1_2 3 2" xfId="2006"/>
    <cellStyle name="_Book1_2 4" xfId="88"/>
    <cellStyle name="_Book1_2 4 2" xfId="2007"/>
    <cellStyle name="_Book1_2 5" xfId="74"/>
    <cellStyle name="_Book1_2 5 2" xfId="2008"/>
    <cellStyle name="_Book1_2 6" xfId="90"/>
    <cellStyle name="_Book1_2 6 2" xfId="2009"/>
    <cellStyle name="_Book1_2 7" xfId="92"/>
    <cellStyle name="_Book1_2 7 2" xfId="2011"/>
    <cellStyle name="_Book1_2 8" xfId="76"/>
    <cellStyle name="_Book1_2 8 2" xfId="2015"/>
    <cellStyle name="_Book1_2 9" xfId="94"/>
    <cellStyle name="_Book1_2 9 2" xfId="2017"/>
    <cellStyle name="_Book1_2_Book1" xfId="97"/>
    <cellStyle name="_Book1_2_Book1 2" xfId="2022"/>
    <cellStyle name="_Book1_2_Book1 2 2" xfId="2027"/>
    <cellStyle name="_Book1_2_Book1 2 2 2" xfId="2031"/>
    <cellStyle name="_Book1_2_Book1 2 2 2 2" xfId="2035"/>
    <cellStyle name="_Book1_2_Book1 2 3" xfId="2038"/>
    <cellStyle name="_Book1_2_Book1 2 4" xfId="2042"/>
    <cellStyle name="_Book1_2_Book1 3" xfId="2043"/>
    <cellStyle name="_Book1_2_Book1 4" xfId="2044"/>
    <cellStyle name="_Book1_2_Book1 5" xfId="2019"/>
    <cellStyle name="_Book1_2_云南省建国前入党的老党员补贴有关情况统计表2010(1).01" xfId="98"/>
    <cellStyle name="_Book1_2_云南省建国前入党的老党员补贴有关情况统计表2010(1).01 2" xfId="1864"/>
    <cellStyle name="_Book1_2_云南省建国前入党的老党员补贴有关情况统计表2010(1).01 2 2" xfId="2047"/>
    <cellStyle name="_Book1_2_云南省建国前入党的老党员补贴有关情况统计表2010(1).01 2 2 2" xfId="2048"/>
    <cellStyle name="_Book1_2_云南省建国前入党的老党员补贴有关情况统计表2010(1).01 2 2 2 2" xfId="1897"/>
    <cellStyle name="_Book1_2_云南省建国前入党的老党员补贴有关情况统计表2010(1).01 2 3" xfId="2049"/>
    <cellStyle name="_Book1_2_云南省建国前入党的老党员补贴有关情况统计表2010(1).01 2 4" xfId="2050"/>
    <cellStyle name="_Book1_2_云南省建国前入党的老党员补贴有关情况统计表2010(1).01 3" xfId="1889"/>
    <cellStyle name="_Book1_2_云南省建国前入党的老党员补贴有关情况统计表2010(1).01 4" xfId="2052"/>
    <cellStyle name="_Book1_2_云南省建国前入党的老党员补贴有关情况统计表2010(1).01 5" xfId="1873"/>
    <cellStyle name="_Book1_2_招生明细" xfId="105"/>
    <cellStyle name="_Book1_2_招生明细 2" xfId="2053"/>
    <cellStyle name="_Book1_3" xfId="109"/>
    <cellStyle name="_Book1_3 10" xfId="112"/>
    <cellStyle name="_Book1_3 10 2" xfId="2059"/>
    <cellStyle name="_Book1_3 11" xfId="2055"/>
    <cellStyle name="_Book1_3 2" xfId="114"/>
    <cellStyle name="_Book1_3 2 2" xfId="2063"/>
    <cellStyle name="_Book1_3 2 2 2" xfId="2064"/>
    <cellStyle name="_Book1_3 2 2 2 2" xfId="2065"/>
    <cellStyle name="_Book1_3 2 3" xfId="2066"/>
    <cellStyle name="_Book1_3 2 4" xfId="1840"/>
    <cellStyle name="_Book1_3 2 5" xfId="2062"/>
    <cellStyle name="_Book1_3 3" xfId="115"/>
    <cellStyle name="_Book1_3 3 2" xfId="2068"/>
    <cellStyle name="_Book1_3 4" xfId="116"/>
    <cellStyle name="_Book1_3 4 2" xfId="2069"/>
    <cellStyle name="_Book1_3 5" xfId="117"/>
    <cellStyle name="_Book1_3 5 2" xfId="2071"/>
    <cellStyle name="_Book1_3 6" xfId="118"/>
    <cellStyle name="_Book1_3 6 2" xfId="2073"/>
    <cellStyle name="_Book1_3 7" xfId="119"/>
    <cellStyle name="_Book1_3 7 2" xfId="2076"/>
    <cellStyle name="_Book1_3 8" xfId="122"/>
    <cellStyle name="_Book1_3 8 2" xfId="2080"/>
    <cellStyle name="_Book1_3 9" xfId="125"/>
    <cellStyle name="_Book1_3 9 2" xfId="2084"/>
    <cellStyle name="_Book1_Book1" xfId="128"/>
    <cellStyle name="_Book1_Book1 2" xfId="1820"/>
    <cellStyle name="_Book1_Book1 2 2" xfId="2088"/>
    <cellStyle name="_Book1_Book1 2 2 2" xfId="2089"/>
    <cellStyle name="_Book1_Book1 2 2 2 2" xfId="2092"/>
    <cellStyle name="_Book1_Book1 2 3" xfId="2094"/>
    <cellStyle name="_Book1_Book1 2 4" xfId="2097"/>
    <cellStyle name="_Book1_Book1 3" xfId="1855"/>
    <cellStyle name="_Book1_Book1 4" xfId="1906"/>
    <cellStyle name="_Book1_Book1 5" xfId="2085"/>
    <cellStyle name="_Book1_云南省建国前入党的老党员补贴有关情况统计表2010(1).01" xfId="129"/>
    <cellStyle name="_Book1_云南省建国前入党的老党员补贴有关情况统计表2010(1).01 2" xfId="1907"/>
    <cellStyle name="_Book1_云南省建国前入党的老党员补贴有关情况统计表2010(1).01 2 2" xfId="2099"/>
    <cellStyle name="_Book1_云南省建国前入党的老党员补贴有关情况统计表2010(1).01 2 2 2" xfId="2100"/>
    <cellStyle name="_Book1_云南省建国前入党的老党员补贴有关情况统计表2010(1).01 2 2 2 2" xfId="1902"/>
    <cellStyle name="_Book1_云南省建国前入党的老党员补贴有关情况统计表2010(1).01 2 3" xfId="2101"/>
    <cellStyle name="_Book1_云南省建国前入党的老党员补贴有关情况统计表2010(1).01 2 4" xfId="2102"/>
    <cellStyle name="_Book1_云南省建国前入党的老党员补贴有关情况统计表2010(1).01 3" xfId="1912"/>
    <cellStyle name="_Book1_云南省建国前入党的老党员补贴有关情况统计表2010(1).01 4" xfId="2104"/>
    <cellStyle name="_Book1_云南省建国前入党的老党员补贴有关情况统计表2010(1).01 5" xfId="1887"/>
    <cellStyle name="_Book1_招生明细" xfId="135"/>
    <cellStyle name="_Book1_招生明细 2" xfId="2107"/>
    <cellStyle name="_ET_STYLE_NoName_00_" xfId="137"/>
    <cellStyle name="_ET_STYLE_NoName_00_ 2" xfId="2112"/>
    <cellStyle name="_ET_STYLE_NoName_00_ 2 2" xfId="2113"/>
    <cellStyle name="_ET_STYLE_NoName_00_ 2 2 2" xfId="1853"/>
    <cellStyle name="_ET_STYLE_NoName_00_ 2 2 2 2" xfId="2117"/>
    <cellStyle name="_ET_STYLE_NoName_00_ 2 3" xfId="2118"/>
    <cellStyle name="_ET_STYLE_NoName_00_ 2 4" xfId="2119"/>
    <cellStyle name="_ET_STYLE_NoName_00_ 3" xfId="2123"/>
    <cellStyle name="_ET_STYLE_NoName_00_ 4" xfId="1835"/>
    <cellStyle name="_ET_STYLE_NoName_00_ 5" xfId="2109"/>
    <cellStyle name="_ET_STYLE_NoName_00_ 6" xfId="3813"/>
    <cellStyle name="_ET_STYLE_NoName_00__Book1" xfId="139"/>
    <cellStyle name="_ET_STYLE_NoName_00__Book1 2" xfId="2130"/>
    <cellStyle name="_ET_STYLE_NoName_00__Book1 2 2" xfId="1882"/>
    <cellStyle name="_ET_STYLE_NoName_00__Book1 2 2 2" xfId="2131"/>
    <cellStyle name="_ET_STYLE_NoName_00__Book1 2 2 2 2" xfId="2067"/>
    <cellStyle name="_ET_STYLE_NoName_00__Book1 2 3" xfId="1869"/>
    <cellStyle name="_ET_STYLE_NoName_00__Book1 2 4" xfId="1891"/>
    <cellStyle name="_ET_STYLE_NoName_00__Book1 3" xfId="2132"/>
    <cellStyle name="_ET_STYLE_NoName_00__Book1 4" xfId="1922"/>
    <cellStyle name="_ET_STYLE_NoName_00__Book1 5" xfId="2127"/>
    <cellStyle name="_ET_STYLE_NoName_00__Book1_1" xfId="140"/>
    <cellStyle name="_ET_STYLE_NoName_00__Book1_1 2" xfId="2134"/>
    <cellStyle name="_ET_STYLE_NoName_00__Book1_1 2 2" xfId="2136"/>
    <cellStyle name="_ET_STYLE_NoName_00__Book1_1 2 2 2" xfId="1812"/>
    <cellStyle name="_ET_STYLE_NoName_00__Book1_1 2 2 2 2" xfId="2138"/>
    <cellStyle name="_ET_STYLE_NoName_00__Book1_1 2 3" xfId="2140"/>
    <cellStyle name="_ET_STYLE_NoName_00__Book1_1 2 4" xfId="2142"/>
    <cellStyle name="_ET_STYLE_NoName_00__Book1_1 3" xfId="2143"/>
    <cellStyle name="_ET_STYLE_NoName_00__Book1_1 4" xfId="2144"/>
    <cellStyle name="_ET_STYLE_NoName_00__Book1_1 5" xfId="2133"/>
    <cellStyle name="_ET_STYLE_NoName_00__Book1_1_Book1" xfId="143"/>
    <cellStyle name="_ET_STYLE_NoName_00__Book1_1_Book1 2" xfId="2148"/>
    <cellStyle name="_ET_STYLE_NoName_00__Book1_1_Book1 2 2" xfId="2070"/>
    <cellStyle name="_ET_STYLE_NoName_00__Book1_1_Book1 2 2 2" xfId="2149"/>
    <cellStyle name="_ET_STYLE_NoName_00__Book1_1_Book1 2 2 2 2" xfId="2150"/>
    <cellStyle name="_ET_STYLE_NoName_00__Book1_1_Book1 2 3" xfId="2072"/>
    <cellStyle name="_ET_STYLE_NoName_00__Book1_1_Book1 2 4" xfId="2074"/>
    <cellStyle name="_ET_STYLE_NoName_00__Book1_1_Book1 3" xfId="2153"/>
    <cellStyle name="_ET_STYLE_NoName_00__Book1_1_Book1 4" xfId="2156"/>
    <cellStyle name="_ET_STYLE_NoName_00__Book1_1_Book1 5" xfId="2147"/>
    <cellStyle name="_ET_STYLE_NoName_00__Book1_1_Book1_1" xfId="144"/>
    <cellStyle name="_ET_STYLE_NoName_00__Book1_1_Book1_1 2" xfId="2158"/>
    <cellStyle name="_ET_STYLE_NoName_00__Book1_1_Book1_1 2 2" xfId="2160"/>
    <cellStyle name="_ET_STYLE_NoName_00__Book1_1_Book1_1 2 2 2" xfId="2162"/>
    <cellStyle name="_ET_STYLE_NoName_00__Book1_1_Book1_1 2 2 2 2" xfId="2166"/>
    <cellStyle name="_ET_STYLE_NoName_00__Book1_1_Book1_1 2 3" xfId="2168"/>
    <cellStyle name="_ET_STYLE_NoName_00__Book1_1_Book1_1 2 4" xfId="1872"/>
    <cellStyle name="_ET_STYLE_NoName_00__Book1_1_Book1_1 3" xfId="2169"/>
    <cellStyle name="_ET_STYLE_NoName_00__Book1_1_Book1_1 4" xfId="2020"/>
    <cellStyle name="_ET_STYLE_NoName_00__Book1_1_Book1_1 5" xfId="2157"/>
    <cellStyle name="_ET_STYLE_NoName_00__Book1_1_招生明细" xfId="27"/>
    <cellStyle name="_ET_STYLE_NoName_00__Book1_1_招生明细 2" xfId="1834"/>
    <cellStyle name="_ET_STYLE_NoName_00__Book1_2" xfId="146"/>
    <cellStyle name="_ET_STYLE_NoName_00__Book1_2 2" xfId="2171"/>
    <cellStyle name="_ET_STYLE_NoName_00__Book1_2 2 2" xfId="2172"/>
    <cellStyle name="_ET_STYLE_NoName_00__Book1_2 2 2 2" xfId="1978"/>
    <cellStyle name="_ET_STYLE_NoName_00__Book1_2 2 2 2 2" xfId="1836"/>
    <cellStyle name="_ET_STYLE_NoName_00__Book1_2 2 3" xfId="2174"/>
    <cellStyle name="_ET_STYLE_NoName_00__Book1_2 2 4" xfId="2177"/>
    <cellStyle name="_ET_STYLE_NoName_00__Book1_2 3" xfId="2178"/>
    <cellStyle name="_ET_STYLE_NoName_00__Book1_2 4" xfId="2179"/>
    <cellStyle name="_ET_STYLE_NoName_00__Book1_2 5" xfId="2170"/>
    <cellStyle name="_ET_STYLE_NoName_00__Book1_2_Book1" xfId="53"/>
    <cellStyle name="_ET_STYLE_NoName_00__Book1_2_Book1 2" xfId="2181"/>
    <cellStyle name="_ET_STYLE_NoName_00__Book1_2_Book1 2 2" xfId="1939"/>
    <cellStyle name="_ET_STYLE_NoName_00__Book1_2_Book1 2 2 2" xfId="1858"/>
    <cellStyle name="_ET_STYLE_NoName_00__Book1_2_Book1 2 2 2 2" xfId="2184"/>
    <cellStyle name="_ET_STYLE_NoName_00__Book1_2_Book1 2 3" xfId="1957"/>
    <cellStyle name="_ET_STYLE_NoName_00__Book1_2_Book1 2 4" xfId="2106"/>
    <cellStyle name="_ET_STYLE_NoName_00__Book1_2_Book1 3" xfId="2186"/>
    <cellStyle name="_ET_STYLE_NoName_00__Book1_2_Book1 4" xfId="2087"/>
    <cellStyle name="_ET_STYLE_NoName_00__Book1_2_Book1 5" xfId="1880"/>
    <cellStyle name="_ET_STYLE_NoName_00__Book1_3" xfId="147"/>
    <cellStyle name="_ET_STYLE_NoName_00__Book1_3 2" xfId="1986"/>
    <cellStyle name="_ET_STYLE_NoName_00__Book1_3 2 2" xfId="1991"/>
    <cellStyle name="_ET_STYLE_NoName_00__Book1_3 2 2 2" xfId="2188"/>
    <cellStyle name="_ET_STYLE_NoName_00__Book1_3 2 2 2 2" xfId="2189"/>
    <cellStyle name="_ET_STYLE_NoName_00__Book1_3 2 3" xfId="2190"/>
    <cellStyle name="_ET_STYLE_NoName_00__Book1_3 2 4" xfId="2191"/>
    <cellStyle name="_ET_STYLE_NoName_00__Book1_3 3" xfId="2194"/>
    <cellStyle name="_ET_STYLE_NoName_00__Book1_3 4" xfId="1988"/>
    <cellStyle name="_ET_STYLE_NoName_00__Book1_3 5" xfId="1983"/>
    <cellStyle name="_ET_STYLE_NoName_00__Book1_Book1" xfId="150"/>
    <cellStyle name="_ET_STYLE_NoName_00__Book1_Book1 2" xfId="2196"/>
    <cellStyle name="_ET_STYLE_NoName_00__Book1_Book1 2 2" xfId="2197"/>
    <cellStyle name="_ET_STYLE_NoName_00__Book1_Book1 2 2 2" xfId="2200"/>
    <cellStyle name="_ET_STYLE_NoName_00__Book1_Book1 2 2 2 2" xfId="2202"/>
    <cellStyle name="_ET_STYLE_NoName_00__Book1_Book1 2 3" xfId="2056"/>
    <cellStyle name="_ET_STYLE_NoName_00__Book1_Book1 2 4" xfId="2203"/>
    <cellStyle name="_ET_STYLE_NoName_00__Book1_Book1 3" xfId="2204"/>
    <cellStyle name="_ET_STYLE_NoName_00__Book1_Book1 4" xfId="2205"/>
    <cellStyle name="_ET_STYLE_NoName_00__Book1_Book1 5" xfId="2195"/>
    <cellStyle name="_ET_STYLE_NoName_00__Book1_Book1_1" xfId="151"/>
    <cellStyle name="_ET_STYLE_NoName_00__Book1_Book1_1 2" xfId="2161"/>
    <cellStyle name="_ET_STYLE_NoName_00__Book1_Book1_1 2 2" xfId="2165"/>
    <cellStyle name="_ET_STYLE_NoName_00__Book1_Book1_1 2 2 2" xfId="2210"/>
    <cellStyle name="_ET_STYLE_NoName_00__Book1_Book1_1 2 2 2 2" xfId="2207"/>
    <cellStyle name="_ET_STYLE_NoName_00__Book1_Book1_1 2 3" xfId="1925"/>
    <cellStyle name="_ET_STYLE_NoName_00__Book1_Book1_1 2 4" xfId="1933"/>
    <cellStyle name="_ET_STYLE_NoName_00__Book1_Book1_1 3" xfId="2211"/>
    <cellStyle name="_ET_STYLE_NoName_00__Book1_Book1_1 4" xfId="1913"/>
    <cellStyle name="_ET_STYLE_NoName_00__Book1_Book1_1 5" xfId="2159"/>
    <cellStyle name="_ET_STYLE_NoName_00__Book1_招生明细" xfId="154"/>
    <cellStyle name="_ET_STYLE_NoName_00__Book1_招生明细 2" xfId="2212"/>
    <cellStyle name="_ET_STYLE_NoName_00__Sheet3" xfId="22"/>
    <cellStyle name="_ET_STYLE_NoName_00__Sheet3 2" xfId="2213"/>
    <cellStyle name="_ET_STYLE_NoName_00__Sheet3 2 2" xfId="2167"/>
    <cellStyle name="_ET_STYLE_NoName_00__Sheet3 2 2 2" xfId="2216"/>
    <cellStyle name="_ET_STYLE_NoName_00__Sheet3 2 2 2 2" xfId="2218"/>
    <cellStyle name="_ET_STYLE_NoName_00__Sheet3 2 3" xfId="1871"/>
    <cellStyle name="_ET_STYLE_NoName_00__Sheet3 2 4" xfId="2219"/>
    <cellStyle name="_ET_STYLE_NoName_00__Sheet3 3" xfId="2111"/>
    <cellStyle name="_ET_STYLE_NoName_00__Sheet3 4" xfId="2122"/>
    <cellStyle name="_ET_STYLE_NoName_00__Sheet3 5" xfId="1829"/>
    <cellStyle name="_ET_STYLE_NoName_00__龙威南骏通讯录" xfId="3816"/>
    <cellStyle name="_ET_STYLE_NoName_00__招生明细" xfId="158"/>
    <cellStyle name="_ET_STYLE_NoName_00__招生明细 2" xfId="2222"/>
    <cellStyle name="_Sheet1" xfId="159"/>
    <cellStyle name="_Sheet1 2" xfId="2032"/>
    <cellStyle name="_Sheet1 2 2" xfId="2224"/>
    <cellStyle name="_Sheet1 2 2 2" xfId="1945"/>
    <cellStyle name="_Sheet1 2 2 3" xfId="1825"/>
    <cellStyle name="_Sheet1 2 3" xfId="2225"/>
    <cellStyle name="_Sheet1 2 4" xfId="2226"/>
    <cellStyle name="_Sheet1 3" xfId="2002"/>
    <cellStyle name="_Sheet1 4" xfId="2227"/>
    <cellStyle name="_Sheet1 5" xfId="2028"/>
    <cellStyle name="_滨江东分校5月份报六九期名单（已修改）" xfId="161"/>
    <cellStyle name="_滨江东分校5月份报六九期名单（已修改） 2" xfId="2229"/>
    <cellStyle name="_滨江东分校5月份报六九期名单（已修改） 2 2" xfId="2231"/>
    <cellStyle name="_滨江东分校5月份报六九期名单（已修改） 2 2 2" xfId="2234"/>
    <cellStyle name="_滨江东分校5月份报六九期名单（已修改） 2 2 2 2" xfId="2235"/>
    <cellStyle name="_滨江东分校5月份报六九期名单（已修改） 2 3" xfId="2238"/>
    <cellStyle name="_滨江东分校5月份报六九期名单（已修改） 2 4" xfId="2240"/>
    <cellStyle name="_滨江东分校5月份报六九期名单（已修改） 3" xfId="2241"/>
    <cellStyle name="_滨江东分校5月份报六九期名单（已修改） 4" xfId="2046"/>
    <cellStyle name="_滨江东分校5月份报六九期名单（已修改） 5" xfId="2228"/>
    <cellStyle name="_弱电系统设备配置报价清单" xfId="69"/>
    <cellStyle name="_弱电系统设备配置报价清单 2" xfId="2243"/>
    <cellStyle name="_弱电系统设备配置报价清单 2 2" xfId="2244"/>
    <cellStyle name="_弱电系统设备配置报价清单 2 2 2" xfId="1974"/>
    <cellStyle name="_弱电系统设备配置报价清单 2 2 2 2" xfId="2246"/>
    <cellStyle name="_弱电系统设备配置报价清单 2 3" xfId="2137"/>
    <cellStyle name="_弱电系统设备配置报价清单 2 4" xfId="2247"/>
    <cellStyle name="_弱电系统设备配置报价清单 3" xfId="2248"/>
    <cellStyle name="_弱电系统设备配置报价清单 4" xfId="2249"/>
    <cellStyle name="_弱电系统设备配置报价清单 5" xfId="1911"/>
    <cellStyle name="_云南省建国前入党的老党员补贴有关情况统计表2010(1).01" xfId="162"/>
    <cellStyle name="_云南省建国前入党的老党员补贴有关情况统计表2010(1).01 2" xfId="2209"/>
    <cellStyle name="_云南省建国前入党的老党员补贴有关情况统计表2010(1).01 2 2" xfId="2206"/>
    <cellStyle name="_云南省建国前入党的老党员补贴有关情况统计表2010(1).01 2 2 2" xfId="2250"/>
    <cellStyle name="_云南省建国前入党的老党员补贴有关情况统计表2010(1).01 2 2 2 2" xfId="1992"/>
    <cellStyle name="_云南省建国前入党的老党员补贴有关情况统计表2010(1).01 2 3" xfId="2251"/>
    <cellStyle name="_云南省建国前入党的老党员补贴有关情况统计表2010(1).01 2 4" xfId="2254"/>
    <cellStyle name="_云南省建国前入党的老党员补贴有关情况统计表2010(1).01 3" xfId="2255"/>
    <cellStyle name="_云南省建国前入党的老党员补贴有关情况统计表2010(1).01 4" xfId="2054"/>
    <cellStyle name="_云南省建国前入党的老党员补贴有关情况统计表2010(1).01 5" xfId="2163"/>
    <cellStyle name="_云南省建国前入党的老党员补贴有关情况统计表2010(1).01 6" xfId="3812"/>
    <cellStyle name="0,0_x000d__x000a_NA_x000d__x000a_" xfId="1845"/>
    <cellStyle name="0,0_x005f_x000d__x000a_NA_x005f_x000d__x000a_" xfId="1894"/>
    <cellStyle name="20% - 强调文字颜色 1 10" xfId="81"/>
    <cellStyle name="20% - 强调文字颜色 1 11" xfId="15"/>
    <cellStyle name="20% - 强调文字颜色 1 12" xfId="167"/>
    <cellStyle name="20% - 强调文字颜色 1 13" xfId="169"/>
    <cellStyle name="20% - 强调文字颜色 1 14" xfId="172"/>
    <cellStyle name="20% - 强调文字颜色 1 15" xfId="175"/>
    <cellStyle name="20% - 强调文字颜色 1 16" xfId="180"/>
    <cellStyle name="20% - 强调文字颜色 1 17" xfId="184"/>
    <cellStyle name="20% - 强调文字颜色 1 18" xfId="187"/>
    <cellStyle name="20% - 强调文字颜色 1 19" xfId="189"/>
    <cellStyle name="20% - 强调文字颜色 1 2" xfId="120"/>
    <cellStyle name="20% - 强调文字颜色 1 2 2" xfId="2259"/>
    <cellStyle name="20% - 强调文字颜色 1 2 2 2" xfId="2261"/>
    <cellStyle name="20% - 强调文字颜色 1 2 2 2 2" xfId="2262"/>
    <cellStyle name="20% - 强调文字颜色 1 2 3" xfId="2265"/>
    <cellStyle name="20% - 强调文字颜色 1 2 4" xfId="2266"/>
    <cellStyle name="20% - 强调文字颜色 1 2 5" xfId="2075"/>
    <cellStyle name="20% - 强调文字颜色 1 20" xfId="176"/>
    <cellStyle name="20% - 强调文字颜色 1 21" xfId="181"/>
    <cellStyle name="20% - 强调文字颜色 1 22" xfId="185"/>
    <cellStyle name="20% - 强调文字颜色 1 3" xfId="123"/>
    <cellStyle name="20% - 强调文字颜色 1 3 2" xfId="2079"/>
    <cellStyle name="20% - 强调文字颜色 1 4" xfId="126"/>
    <cellStyle name="20% - 强调文字颜色 1 4 2" xfId="2082"/>
    <cellStyle name="20% - 强调文字颜色 1 5" xfId="190"/>
    <cellStyle name="20% - 强调文字颜色 1 6" xfId="192"/>
    <cellStyle name="20% - 强调文字颜色 1 7" xfId="194"/>
    <cellStyle name="20% - 强调文字颜色 1 8" xfId="196"/>
    <cellStyle name="20% - 强调文字颜色 1 9" xfId="198"/>
    <cellStyle name="20% - 强调文字颜色 2 10" xfId="200"/>
    <cellStyle name="20% - 强调文字颜色 2 11" xfId="203"/>
    <cellStyle name="20% - 强调文字颜色 2 11 2" xfId="1808"/>
    <cellStyle name="20% - 强调文字颜色 2 12" xfId="205"/>
    <cellStyle name="20% - 强调文字颜色 2 13" xfId="207"/>
    <cellStyle name="20% - 强调文字颜色 2 13 2" xfId="1807"/>
    <cellStyle name="20% - 强调文字颜色 2 14" xfId="210"/>
    <cellStyle name="20% - 强调文字颜色 2 15" xfId="213"/>
    <cellStyle name="20% - 强调文字颜色 2 16" xfId="217"/>
    <cellStyle name="20% - 强调文字颜色 2 17" xfId="222"/>
    <cellStyle name="20% - 强调文字颜色 2 18" xfId="225"/>
    <cellStyle name="20% - 强调文字颜色 2 19" xfId="227"/>
    <cellStyle name="20% - 强调文字颜色 2 2" xfId="228"/>
    <cellStyle name="20% - 强调文字颜色 2 2 2" xfId="2277"/>
    <cellStyle name="20% - 强调文字颜色 2 2 2 2" xfId="2278"/>
    <cellStyle name="20% - 强调文字颜色 2 2 2 2 2" xfId="2273"/>
    <cellStyle name="20% - 强调文字颜色 2 2 3" xfId="2279"/>
    <cellStyle name="20% - 强调文字颜色 2 2 4" xfId="2201"/>
    <cellStyle name="20% - 强调文字颜色 2 2 5" xfId="2276"/>
    <cellStyle name="20% - 强调文字颜色 2 20" xfId="214"/>
    <cellStyle name="20% - 强调文字颜色 2 21" xfId="218"/>
    <cellStyle name="20% - 强调文字颜色 2 22" xfId="223"/>
    <cellStyle name="20% - 强调文字颜色 2 3" xfId="229"/>
    <cellStyle name="20% - 强调文字颜色 2 3 2" xfId="2090"/>
    <cellStyle name="20% - 强调文字颜色 2 4" xfId="230"/>
    <cellStyle name="20% - 强调文字颜色 2 4 2" xfId="2280"/>
    <cellStyle name="20% - 强调文字颜色 2 5" xfId="231"/>
    <cellStyle name="20% - 强调文字颜色 2 6" xfId="232"/>
    <cellStyle name="20% - 强调文字颜色 2 7" xfId="233"/>
    <cellStyle name="20% - 强调文字颜色 2 8" xfId="236"/>
    <cellStyle name="20% - 强调文字颜色 2 9" xfId="237"/>
    <cellStyle name="20% - 强调文字颜色 3 10" xfId="239"/>
    <cellStyle name="20% - 强调文字颜色 3 11" xfId="242"/>
    <cellStyle name="20% - 强调文字颜色 3 12" xfId="245"/>
    <cellStyle name="20% - 强调文字颜色 3 13" xfId="249"/>
    <cellStyle name="20% - 强调文字颜色 3 14" xfId="100"/>
    <cellStyle name="20% - 强调文字颜色 3 15" xfId="252"/>
    <cellStyle name="20% - 强调文字颜色 3 16" xfId="256"/>
    <cellStyle name="20% - 强调文字颜色 3 17" xfId="260"/>
    <cellStyle name="20% - 强调文字颜色 3 18" xfId="263"/>
    <cellStyle name="20% - 强调文字颜色 3 19" xfId="265"/>
    <cellStyle name="20% - 强调文字颜色 3 2" xfId="266"/>
    <cellStyle name="20% - 强调文字颜色 3 2 2" xfId="2283"/>
    <cellStyle name="20% - 强调文字颜色 3 2 2 2" xfId="2286"/>
    <cellStyle name="20% - 强调文字颜色 3 2 2 2 2" xfId="2013"/>
    <cellStyle name="20% - 强调文字颜色 3 2 3" xfId="1851"/>
    <cellStyle name="20% - 强调文字颜色 3 2 4" xfId="2288"/>
    <cellStyle name="20% - 强调文字颜色 3 2 5" xfId="2281"/>
    <cellStyle name="20% - 强调文字颜色 3 20" xfId="253"/>
    <cellStyle name="20% - 强调文字颜色 3 21" xfId="257"/>
    <cellStyle name="20% - 强调文字颜色 3 22" xfId="261"/>
    <cellStyle name="20% - 强调文字颜色 3 3" xfId="49"/>
    <cellStyle name="20% - 强调文字颜色 3 3 2" xfId="1878"/>
    <cellStyle name="20% - 强调文字颜色 3 4" xfId="269"/>
    <cellStyle name="20% - 强调文字颜色 3 4 2" xfId="2290"/>
    <cellStyle name="20% - 强调文字颜色 3 5" xfId="276"/>
    <cellStyle name="20% - 强调文字颜色 3 6" xfId="282"/>
    <cellStyle name="20% - 强调文字颜色 3 7" xfId="288"/>
    <cellStyle name="20% - 强调文字颜色 3 8" xfId="292"/>
    <cellStyle name="20% - 强调文字颜色 3 9" xfId="295"/>
    <cellStyle name="20% - 强调文字颜色 4 10" xfId="297"/>
    <cellStyle name="20% - 强调文字颜色 4 11" xfId="299"/>
    <cellStyle name="20% - 强调文字颜色 4 12" xfId="301"/>
    <cellStyle name="20% - 强调文字颜色 4 13" xfId="306"/>
    <cellStyle name="20% - 强调文字颜色 4 14" xfId="308"/>
    <cellStyle name="20% - 强调文字颜色 4 15" xfId="311"/>
    <cellStyle name="20% - 强调文字颜色 4 16" xfId="38"/>
    <cellStyle name="20% - 强调文字颜色 4 17" xfId="315"/>
    <cellStyle name="20% - 强调文字颜色 4 18" xfId="318"/>
    <cellStyle name="20% - 强调文字颜色 4 19" xfId="320"/>
    <cellStyle name="20% - 强调文字颜色 4 2" xfId="322"/>
    <cellStyle name="20% - 强调文字颜色 4 2 2" xfId="2154"/>
    <cellStyle name="20% - 强调文字颜色 4 2 2 2" xfId="1960"/>
    <cellStyle name="20% - 强调文字颜色 4 2 2 2 2" xfId="1963"/>
    <cellStyle name="20% - 强调文字颜色 4 2 3" xfId="2297"/>
    <cellStyle name="20% - 强调文字颜色 4 2 4" xfId="2298"/>
    <cellStyle name="20% - 强调文字颜色 4 2 5" xfId="2253"/>
    <cellStyle name="20% - 强调文字颜色 4 20" xfId="312"/>
    <cellStyle name="20% - 强调文字颜色 4 21" xfId="39"/>
    <cellStyle name="20% - 强调文字颜色 4 22" xfId="316"/>
    <cellStyle name="20% - 强调文字颜色 4 3" xfId="323"/>
    <cellStyle name="20% - 强调文字颜色 4 3 2" xfId="2300"/>
    <cellStyle name="20% - 强调文字颜色 4 4" xfId="324"/>
    <cellStyle name="20% - 强调文字颜色 4 4 2" xfId="2301"/>
    <cellStyle name="20% - 强调文字颜色 4 5" xfId="23"/>
    <cellStyle name="20% - 强调文字颜色 4 6" xfId="326"/>
    <cellStyle name="20% - 强调文字颜色 4 6 20" xfId="1806"/>
    <cellStyle name="20% - 强调文字颜色 4 6 8" xfId="329"/>
    <cellStyle name="20% - 强调文字颜色 4 6 8 4" xfId="331"/>
    <cellStyle name="20% - 强调文字颜色 4 7" xfId="332"/>
    <cellStyle name="20% - 强调文字颜色 4 8" xfId="334"/>
    <cellStyle name="20% - 强调文字颜色 4 9" xfId="336"/>
    <cellStyle name="20% - 强调文字颜色 5 10" xfId="71"/>
    <cellStyle name="20% - 强调文字颜色 5 11" xfId="85"/>
    <cellStyle name="20% - 强调文字颜色 5 12" xfId="110"/>
    <cellStyle name="20% - 强调文字颜色 5 13" xfId="267"/>
    <cellStyle name="20% - 强调文字颜色 5 14" xfId="50"/>
    <cellStyle name="20% - 强调文字颜色 5 15" xfId="270"/>
    <cellStyle name="20% - 强调文字颜色 5 16" xfId="277"/>
    <cellStyle name="20% - 强调文字颜色 5 17" xfId="284"/>
    <cellStyle name="20% - 强调文字颜色 5 18" xfId="289"/>
    <cellStyle name="20% - 强调文字颜色 5 19" xfId="293"/>
    <cellStyle name="20% - 强调文字颜色 5 2" xfId="339"/>
    <cellStyle name="20% - 强调文字颜色 5 2 2" xfId="1938"/>
    <cellStyle name="20% - 强调文字颜色 5 2 2 2" xfId="1857"/>
    <cellStyle name="20% - 强调文字颜色 5 2 2 2 2" xfId="2183"/>
    <cellStyle name="20% - 强调文字颜色 5 2 3" xfId="1956"/>
    <cellStyle name="20% - 强调文字颜色 5 2 4" xfId="2105"/>
    <cellStyle name="20% - 强调文字颜色 5 2 7 2" xfId="305"/>
    <cellStyle name="20% - 强调文字颜色 5 20" xfId="271"/>
    <cellStyle name="20% - 强调文字颜色 5 21" xfId="278"/>
    <cellStyle name="20% - 强调文字颜色 5 22" xfId="285"/>
    <cellStyle name="20% - 强调文字颜色 5 3" xfId="341"/>
    <cellStyle name="20% - 强调文字颜色 5 3 3 10 3" xfId="342"/>
    <cellStyle name="20% - 强调文字颜色 5 4" xfId="344"/>
    <cellStyle name="20% - 强调文字颜色 5 4 2" xfId="2086"/>
    <cellStyle name="20% - 强调文字颜色 5 5" xfId="347"/>
    <cellStyle name="20% - 强调文字颜色 5 6" xfId="350"/>
    <cellStyle name="20% - 强调文字颜色 5 7" xfId="165"/>
    <cellStyle name="20% - 强调文字颜色 5 8" xfId="353"/>
    <cellStyle name="20% - 强调文字颜色 5 9" xfId="356"/>
    <cellStyle name="20% - 强调文字颜色 6 10" xfId="358"/>
    <cellStyle name="20% - 强调文字颜色 6 11" xfId="361"/>
    <cellStyle name="20% - 强调文字颜色 6 12" xfId="362"/>
    <cellStyle name="20% - 强调文字颜色 6 13" xfId="363"/>
    <cellStyle name="20% - 强调文字颜色 6 14" xfId="343"/>
    <cellStyle name="20% - 强调文字颜色 6 15" xfId="106"/>
    <cellStyle name="20% - 强调文字颜色 6 16" xfId="364"/>
    <cellStyle name="20% - 强调文字颜色 6 17" xfId="367"/>
    <cellStyle name="20% - 强调文字颜色 6 18" xfId="370"/>
    <cellStyle name="20% - 强调文字颜色 6 19" xfId="372"/>
    <cellStyle name="20% - 强调文字颜色 6 2" xfId="376"/>
    <cellStyle name="20% - 强调文字颜色 6 2 2" xfId="2308"/>
    <cellStyle name="20% - 强调文字颜色 6 2 2 2" xfId="2257"/>
    <cellStyle name="20% - 强调文字颜色 6 2 2 2 2" xfId="2310"/>
    <cellStyle name="20% - 强调文字颜色 6 2 3" xfId="2313"/>
    <cellStyle name="20% - 强调文字颜色 6 2 4" xfId="2316"/>
    <cellStyle name="20% - 强调文字颜色 6 2 5 11 3" xfId="379"/>
    <cellStyle name="20% - 强调文字颜色 6 20" xfId="107"/>
    <cellStyle name="20% - 强调文字颜色 6 21" xfId="365"/>
    <cellStyle name="20% - 强调文字颜色 6 22" xfId="368"/>
    <cellStyle name="20% - 强调文字颜色 6 3" xfId="386"/>
    <cellStyle name="20% - 强调文字颜色 6 3 2" xfId="2318"/>
    <cellStyle name="20% - 强调文字颜色 6 4" xfId="389"/>
    <cellStyle name="20% - 强调文字颜色 6 4 2" xfId="2116"/>
    <cellStyle name="20% - 强调文字颜色 6 5" xfId="392"/>
    <cellStyle name="20% - 强调文字颜色 6 6" xfId="395"/>
    <cellStyle name="20% - 强调文字颜色 6 7" xfId="398"/>
    <cellStyle name="20% - 强调文字颜色 6 8" xfId="401"/>
    <cellStyle name="20% - 强调文字颜色 6 9" xfId="404"/>
    <cellStyle name="40% - 强调文字颜色 1 10" xfId="145"/>
    <cellStyle name="40% - 强调文字颜色 1 11" xfId="406"/>
    <cellStyle name="40% - 强调文字颜色 1 12" xfId="407"/>
    <cellStyle name="40% - 强调文字颜色 1 13" xfId="1"/>
    <cellStyle name="40% - 强调文字颜色 1 14" xfId="408"/>
    <cellStyle name="40% - 强调文字颜色 1 15" xfId="409"/>
    <cellStyle name="40% - 强调文字颜色 1 16" xfId="411"/>
    <cellStyle name="40% - 强调文字颜色 1 17" xfId="130"/>
    <cellStyle name="40% - 强调文字颜色 1 18" xfId="415"/>
    <cellStyle name="40% - 强调文字颜色 1 19" xfId="420"/>
    <cellStyle name="40% - 强调文字颜色 1 2" xfId="424"/>
    <cellStyle name="40% - 强调文字颜色 1 2 2" xfId="209"/>
    <cellStyle name="40% - 强调文字颜色 1 2 2 2" xfId="2125"/>
    <cellStyle name="40% - 强调文字颜色 1 2 2 2 2" xfId="2129"/>
    <cellStyle name="40% - 强调文字颜色 1 2 2 6" xfId="425"/>
    <cellStyle name="40% - 强调文字颜色 1 2 3" xfId="2275"/>
    <cellStyle name="40% - 强调文字颜色 1 2 4" xfId="2135"/>
    <cellStyle name="40% - 强调文字颜色 1 20" xfId="410"/>
    <cellStyle name="40% - 强调文字颜色 1 21" xfId="412"/>
    <cellStyle name="40% - 强调文字颜色 1 22" xfId="131"/>
    <cellStyle name="40% - 强调文字颜色 1 3" xfId="427"/>
    <cellStyle name="40% - 强调文字颜色 1 3 2" xfId="2321"/>
    <cellStyle name="40% - 强调文字颜色 1 4" xfId="431"/>
    <cellStyle name="40% - 强调文字颜色 1 4 2" xfId="2323"/>
    <cellStyle name="40% - 强调文字颜色 1 5" xfId="435"/>
    <cellStyle name="40% - 强调文字颜色 1 6" xfId="439"/>
    <cellStyle name="40% - 强调文字颜色 1 7" xfId="441"/>
    <cellStyle name="40% - 强调文字颜色 1 8" xfId="443"/>
    <cellStyle name="40% - 强调文字颜色 1 9" xfId="445"/>
    <cellStyle name="40% - 强调文字颜色 2 10" xfId="446"/>
    <cellStyle name="40% - 强调文字颜色 2 11" xfId="82"/>
    <cellStyle name="40% - 强调文字颜色 2 12" xfId="14"/>
    <cellStyle name="40% - 强调文字颜色 2 13" xfId="168"/>
    <cellStyle name="40% - 强调文字颜色 2 14" xfId="170"/>
    <cellStyle name="40% - 强调文字颜色 2 15" xfId="173"/>
    <cellStyle name="40% - 强调文字颜色 2 16" xfId="177"/>
    <cellStyle name="40% - 强调文字颜色 2 17" xfId="182"/>
    <cellStyle name="40% - 强调文字颜色 2 18" xfId="186"/>
    <cellStyle name="40% - 强调文字颜色 2 19" xfId="188"/>
    <cellStyle name="40% - 强调文字颜色 2 2" xfId="448"/>
    <cellStyle name="40% - 强调文字颜色 2 2 2" xfId="2329"/>
    <cellStyle name="40% - 强调文字颜色 2 2 2 2" xfId="2330"/>
    <cellStyle name="40% - 强调文字颜色 2 2 2 2 2" xfId="2331"/>
    <cellStyle name="40% - 强调文字颜色 2 2 3" xfId="2332"/>
    <cellStyle name="40% - 强调文字颜色 2 2 4" xfId="2333"/>
    <cellStyle name="40% - 强调文字颜色 2 2 5" xfId="2264"/>
    <cellStyle name="40% - 强调文字颜色 2 20" xfId="174"/>
    <cellStyle name="40% - 强调文字颜色 2 21" xfId="178"/>
    <cellStyle name="40% - 强调文字颜色 2 22" xfId="183"/>
    <cellStyle name="40% - 强调文字颜色 2 3" xfId="450"/>
    <cellStyle name="40% - 强调文字颜色 2 3 2 3" xfId="454"/>
    <cellStyle name="40% - 强调文字颜色 2 3 2 3 6" xfId="456"/>
    <cellStyle name="40% - 强调文字颜色 2 4" xfId="238"/>
    <cellStyle name="40% - 强调文字颜色 2 4 2" xfId="2334"/>
    <cellStyle name="40% - 强调文字颜色 2 5" xfId="241"/>
    <cellStyle name="40% - 强调文字颜色 2 6" xfId="244"/>
    <cellStyle name="40% - 强调文字颜色 2 7" xfId="247"/>
    <cellStyle name="40% - 强调文字颜色 2 8" xfId="99"/>
    <cellStyle name="40% - 强调文字颜色 2 9" xfId="251"/>
    <cellStyle name="40% - 强调文字颜色 3 10" xfId="29"/>
    <cellStyle name="40% - 强调文字颜色 3 11" xfId="201"/>
    <cellStyle name="40% - 强调文字颜色 3 12" xfId="204"/>
    <cellStyle name="40% - 强调文字颜色 3 13" xfId="206"/>
    <cellStyle name="40% - 强调文字颜色 3 14" xfId="208"/>
    <cellStyle name="40% - 强调文字颜色 3 15" xfId="211"/>
    <cellStyle name="40% - 强调文字颜色 3 16" xfId="215"/>
    <cellStyle name="40% - 强调文字颜色 3 17" xfId="219"/>
    <cellStyle name="40% - 强调文字颜色 3 18" xfId="224"/>
    <cellStyle name="40% - 强调文字颜色 3 19" xfId="226"/>
    <cellStyle name="40% - 强调文字颜色 3 2" xfId="148"/>
    <cellStyle name="40% - 强调文字颜色 3 2 2" xfId="1984"/>
    <cellStyle name="40% - 强调文字颜色 3 2 2 2" xfId="1989"/>
    <cellStyle name="40% - 强调文字颜色 3 2 2 2 2" xfId="2187"/>
    <cellStyle name="40% - 强调文字颜色 3 2 3" xfId="2193"/>
    <cellStyle name="40% - 强调文字颜色 3 2 4" xfId="1987"/>
    <cellStyle name="40% - 强调文字颜色 3 2 5" xfId="1981"/>
    <cellStyle name="40% - 强调文字颜色 3 20" xfId="212"/>
    <cellStyle name="40% - 强调文字颜色 3 21" xfId="216"/>
    <cellStyle name="40% - 强调文字颜色 3 22" xfId="220"/>
    <cellStyle name="40% - 强调文字颜色 3 3" xfId="457"/>
    <cellStyle name="40% - 强调文字颜色 3 3 2" xfId="1993"/>
    <cellStyle name="40% - 强调文字颜色 3 4" xfId="458"/>
    <cellStyle name="40% - 强调文字颜色 3 4 2" xfId="1995"/>
    <cellStyle name="40% - 强调文字颜色 3 5" xfId="459"/>
    <cellStyle name="40% - 强调文字颜色 3 6" xfId="460"/>
    <cellStyle name="40% - 强调文字颜色 3 7" xfId="463"/>
    <cellStyle name="40% - 强调文字颜色 3 8" xfId="31"/>
    <cellStyle name="40% - 强调文字颜色 3 9" xfId="25"/>
    <cellStyle name="40% - 强调文字颜色 4 10" xfId="451"/>
    <cellStyle name="40% - 强调文字颜色 4 11" xfId="240"/>
    <cellStyle name="40% - 强调文字颜色 4 12" xfId="243"/>
    <cellStyle name="40% - 强调文字颜色 4 13" xfId="246"/>
    <cellStyle name="40% - 强调文字颜色 4 14" xfId="250"/>
    <cellStyle name="40% - 强调文字颜色 4 15" xfId="101"/>
    <cellStyle name="40% - 强调文字颜色 4 16" xfId="254"/>
    <cellStyle name="40% - 强调文字颜色 4 17" xfId="258"/>
    <cellStyle name="40% - 强调文字颜色 4 18" xfId="262"/>
    <cellStyle name="40% - 强调文字颜色 4 19" xfId="264"/>
    <cellStyle name="40% - 强调文字颜色 4 2" xfId="43"/>
    <cellStyle name="40% - 强调文字颜色 4 2 2" xfId="2018"/>
    <cellStyle name="40% - 强调文字颜色 4 2 2 2" xfId="2021"/>
    <cellStyle name="40% - 强调文字颜色 4 2 2 2 2" xfId="2026"/>
    <cellStyle name="40% - 强调文字颜色 4 2 3" xfId="2337"/>
    <cellStyle name="40% - 强调文字颜色 4 2 4" xfId="2339"/>
    <cellStyle name="40% - 强调文字颜色 4 2 5" xfId="2336"/>
    <cellStyle name="40% - 强调文字颜色 4 20" xfId="102"/>
    <cellStyle name="40% - 强调文字颜色 4 21" xfId="255"/>
    <cellStyle name="40% - 强调文字颜色 4 22" xfId="259"/>
    <cellStyle name="40% - 强调文字颜色 4 3" xfId="464"/>
    <cellStyle name="40% - 强调文字颜色 4 3 4 12 2 3" xfId="221"/>
    <cellStyle name="40% - 强调文字颜色 4 4" xfId="465"/>
    <cellStyle name="40% - 强调文字颜色 4 4 2" xfId="2340"/>
    <cellStyle name="40% - 强调文字颜色 4 5" xfId="466"/>
    <cellStyle name="40% - 强调文字颜色 4 6" xfId="467"/>
    <cellStyle name="40% - 强调文字颜色 4 7" xfId="469"/>
    <cellStyle name="40% - 强调文字颜色 4 8" xfId="381"/>
    <cellStyle name="40% - 强调文字颜色 4 9" xfId="470"/>
    <cellStyle name="40% - 强调文字颜色 5 10" xfId="471"/>
    <cellStyle name="40% - 强调文字颜色 5 11" xfId="298"/>
    <cellStyle name="40% - 强调文字颜色 5 12" xfId="300"/>
    <cellStyle name="40% - 强调文字颜色 5 13" xfId="302"/>
    <cellStyle name="40% - 强调文字颜色 5 14" xfId="307"/>
    <cellStyle name="40% - 强调文字颜色 5 15" xfId="309"/>
    <cellStyle name="40% - 强调文字颜色 5 16" xfId="313"/>
    <cellStyle name="40% - 强调文字颜色 5 17" xfId="40"/>
    <cellStyle name="40% - 强调文字颜色 5 18" xfId="317"/>
    <cellStyle name="40% - 强调文字颜色 5 19" xfId="319"/>
    <cellStyle name="40% - 强调文字颜色 5 2" xfId="472"/>
    <cellStyle name="40% - 强调文字颜色 5 2 2" xfId="2346"/>
    <cellStyle name="40% - 强调文字颜色 5 2 2 2" xfId="2348"/>
    <cellStyle name="40% - 强调文字颜色 5 2 2 2 2" xfId="2349"/>
    <cellStyle name="40% - 强调文字颜色 5 2 3" xfId="2352"/>
    <cellStyle name="40% - 强调文字颜色 5 2 4" xfId="2355"/>
    <cellStyle name="40% - 强调文字颜色 5 2 5" xfId="2344"/>
    <cellStyle name="40% - 强调文字颜色 5 20" xfId="310"/>
    <cellStyle name="40% - 强调文字颜色 5 21" xfId="314"/>
    <cellStyle name="40% - 强调文字颜色 5 22" xfId="41"/>
    <cellStyle name="40% - 强调文字颜色 5 3" xfId="474"/>
    <cellStyle name="40% - 强调文字颜色 5 3 2" xfId="2358"/>
    <cellStyle name="40% - 强调文字颜色 5 4" xfId="476"/>
    <cellStyle name="40% - 强调文字颜色 5 4 2" xfId="2360"/>
    <cellStyle name="40% - 强调文字颜色 5 5" xfId="153"/>
    <cellStyle name="40% - 强调文字颜色 5 6" xfId="478"/>
    <cellStyle name="40% - 强调文字颜色 5 7" xfId="47"/>
    <cellStyle name="40% - 强调文字颜色 5 8" xfId="480"/>
    <cellStyle name="40% - 强调文字颜色 5 9" xfId="482"/>
    <cellStyle name="40% - 强调文字颜色 6 10" xfId="484"/>
    <cellStyle name="40% - 强调文字颜色 6 11" xfId="72"/>
    <cellStyle name="40% - 强调文字颜色 6 12" xfId="86"/>
    <cellStyle name="40% - 强调文字颜色 6 13" xfId="111"/>
    <cellStyle name="40% - 强调文字颜色 6 14" xfId="268"/>
    <cellStyle name="40% - 强调文字颜色 6 15" xfId="51"/>
    <cellStyle name="40% - 强调文字颜色 6 16" xfId="272"/>
    <cellStyle name="40% - 强调文字颜色 6 17" xfId="279"/>
    <cellStyle name="40% - 强调文字颜色 6 18" xfId="286"/>
    <cellStyle name="40% - 强调文字颜色 6 19" xfId="290"/>
    <cellStyle name="40% - 强调文字颜色 6 2" xfId="485"/>
    <cellStyle name="40% - 强调文字颜色 6 2 2" xfId="2365"/>
    <cellStyle name="40% - 强调文字颜色 6 2 2 2" xfId="2366"/>
    <cellStyle name="40% - 强调文字颜色 6 2 2 2 2" xfId="2368"/>
    <cellStyle name="40% - 强调文字颜色 6 2 3" xfId="2369"/>
    <cellStyle name="40% - 强调文字颜色 6 2 4" xfId="2370"/>
    <cellStyle name="40% - 强调文字颜色 6 2 5" xfId="2364"/>
    <cellStyle name="40% - 强调文字颜色 6 2 75" xfId="1809"/>
    <cellStyle name="40% - 强调文字颜色 6 2 77" xfId="1810"/>
    <cellStyle name="40% - 强调文字颜色 6 20" xfId="52"/>
    <cellStyle name="40% - 强调文字颜色 6 21" xfId="273"/>
    <cellStyle name="40% - 强调文字颜色 6 22" xfId="280"/>
    <cellStyle name="40% - 强调文字颜色 6 3" xfId="486"/>
    <cellStyle name="40% - 强调文字颜色 6 3 2" xfId="2371"/>
    <cellStyle name="40% - 强调文字颜色 6 4" xfId="487"/>
    <cellStyle name="40% - 强调文字颜色 6 4 2" xfId="2373"/>
    <cellStyle name="40% - 强调文字颜色 6 5" xfId="48"/>
    <cellStyle name="40% - 强调文字颜色 6 6" xfId="488"/>
    <cellStyle name="40% - 强调文字颜色 6 7" xfId="489"/>
    <cellStyle name="40% - 强调文字颜色 6 8" xfId="492"/>
    <cellStyle name="40% - 强调文字颜色 6 8 3" xfId="494"/>
    <cellStyle name="40% - 强调文字颜色 6 9" xfId="495"/>
    <cellStyle name="60% - 强调文字颜色 1 2" xfId="275"/>
    <cellStyle name="60% - 强调文字颜色 1 2 2" xfId="2380"/>
    <cellStyle name="60% - 强调文字颜色 1 2 2 2" xfId="2381"/>
    <cellStyle name="60% - 强调文字颜色 1 2 2 2 2" xfId="2382"/>
    <cellStyle name="60% - 强调文字颜色 1 2 2 4 5 3" xfId="497"/>
    <cellStyle name="60% - 强调文字颜色 1 2 3" xfId="2383"/>
    <cellStyle name="60% - 强调文字颜色 1 2 4" xfId="2384"/>
    <cellStyle name="60% - 强调文字颜色 1 3" xfId="281"/>
    <cellStyle name="60% - 强调文字颜色 1 3 2" xfId="2385"/>
    <cellStyle name="60% - 强调文字颜色 1 4" xfId="287"/>
    <cellStyle name="60% - 强调文字颜色 1 4 2" xfId="2386"/>
    <cellStyle name="60% - 强调文字颜色 1 5" xfId="291"/>
    <cellStyle name="60% - 强调文字颜色 1 6" xfId="294"/>
    <cellStyle name="60% - 强调文字颜色 1 7" xfId="296"/>
    <cellStyle name="60% - 强调文字颜色 1 8" xfId="447"/>
    <cellStyle name="60% - 强调文字颜色 1 9" xfId="83"/>
    <cellStyle name="60% - 强调文字颜色 2 2" xfId="325"/>
    <cellStyle name="60% - 强调文字颜色 2 2 2" xfId="2388"/>
    <cellStyle name="60% - 强调文字颜色 2 2 2 2" xfId="1844"/>
    <cellStyle name="60% - 强调文字颜色 2 2 2 2 2" xfId="2389"/>
    <cellStyle name="60% - 强调文字颜色 2 2 3" xfId="2390"/>
    <cellStyle name="60% - 强调文字颜色 2 2 4" xfId="2392"/>
    <cellStyle name="60% - 强调文字颜色 2 2 5" xfId="2387"/>
    <cellStyle name="60% - 强调文字颜色 2 3" xfId="24"/>
    <cellStyle name="60% - 强调文字颜色 2 3 2" xfId="1830"/>
    <cellStyle name="60% - 强调文字颜色 2 4" xfId="328"/>
    <cellStyle name="60% - 强调文字颜色 2 4 2" xfId="2393"/>
    <cellStyle name="60% - 强调文字颜色 2 5" xfId="333"/>
    <cellStyle name="60% - 强调文字颜色 2 6" xfId="335"/>
    <cellStyle name="60% - 强调文字颜色 2 7" xfId="337"/>
    <cellStyle name="60% - 强调文字颜色 2 8" xfId="499"/>
    <cellStyle name="60% - 强调文字颜色 2 9" xfId="500"/>
    <cellStyle name="60% - 强调文字颜色 3 2" xfId="346"/>
    <cellStyle name="60% - 强调文字颜色 3 2 2" xfId="2396"/>
    <cellStyle name="60% - 强调文字颜色 3 2 2 2" xfId="2397"/>
    <cellStyle name="60% - 强调文字颜色 3 2 2 2 2" xfId="2398"/>
    <cellStyle name="60% - 强调文字颜色 3 2 3" xfId="2399"/>
    <cellStyle name="60% - 强调文字颜色 3 2 4" xfId="2400"/>
    <cellStyle name="60% - 强调文字颜色 3 2 5" xfId="2395"/>
    <cellStyle name="60% - 强调文字颜色 3 3" xfId="349"/>
    <cellStyle name="60% - 强调文字颜色 3 3 2" xfId="2402"/>
    <cellStyle name="60% - 强调文字颜色 3 4" xfId="351"/>
    <cellStyle name="60% - 强调文字颜色 3 4 2" xfId="2403"/>
    <cellStyle name="60% - 强调文字颜色 3 5" xfId="166"/>
    <cellStyle name="60% - 强调文字颜色 3 6" xfId="354"/>
    <cellStyle name="60% - 强调文字颜色 3 7" xfId="357"/>
    <cellStyle name="60% - 强调文字颜色 3 8" xfId="501"/>
    <cellStyle name="60% - 强调文字颜色 3 9" xfId="502"/>
    <cellStyle name="60% - 强调文字颜色 4 2" xfId="390"/>
    <cellStyle name="60% - 强调文字颜色 4 2 2" xfId="2372"/>
    <cellStyle name="60% - 强调文字颜色 4 2 2 2" xfId="2408"/>
    <cellStyle name="60% - 强调文字颜色 4 2 2 2 2" xfId="2409"/>
    <cellStyle name="60% - 强调文字颜色 4 2 3" xfId="2374"/>
    <cellStyle name="60% - 强调文字颜色 4 2 4" xfId="2375"/>
    <cellStyle name="60% - 强调文字颜色 4 2 5" xfId="2407"/>
    <cellStyle name="60% - 强调文字颜色 4 3" xfId="393"/>
    <cellStyle name="60% - 强调文字颜色 4 3 2" xfId="2410"/>
    <cellStyle name="60% - 强调文字颜色 4 4" xfId="396"/>
    <cellStyle name="60% - 强调文字颜色 4 4 2" xfId="2411"/>
    <cellStyle name="60% - 强调文字颜色 4 5" xfId="399"/>
    <cellStyle name="60% - 强调文字颜色 4 6" xfId="402"/>
    <cellStyle name="60% - 强调文字颜色 4 7" xfId="405"/>
    <cellStyle name="60% - 强调文字颜色 4 8" xfId="503"/>
    <cellStyle name="60% - 强调文字颜色 4 9" xfId="504"/>
    <cellStyle name="60% - 强调文字颜色 5 2" xfId="506"/>
    <cellStyle name="60% - 强调文字颜色 5 2 2" xfId="2417"/>
    <cellStyle name="60% - 强调文字颜色 5 2 2 2" xfId="2418"/>
    <cellStyle name="60% - 强调文字颜色 5 2 2 2 2" xfId="2420"/>
    <cellStyle name="60% - 强调文字颜色 5 2 3" xfId="2421"/>
    <cellStyle name="60% - 强调文字颜色 5 2 4" xfId="2423"/>
    <cellStyle name="60% - 强调文字颜色 5 2 5" xfId="2416"/>
    <cellStyle name="60% - 强调文字颜色 5 3" xfId="507"/>
    <cellStyle name="60% - 强调文字颜色 5 3 2" xfId="2424"/>
    <cellStyle name="60% - 强调文字颜色 5 4" xfId="508"/>
    <cellStyle name="60% - 强调文字颜色 5 4 2" xfId="2425"/>
    <cellStyle name="60% - 强调文字颜色 5 5" xfId="509"/>
    <cellStyle name="60% - 强调文字颜色 5 6" xfId="510"/>
    <cellStyle name="60% - 强调文字颜色 5 7" xfId="511"/>
    <cellStyle name="60% - 强调文字颜色 5 8" xfId="512"/>
    <cellStyle name="60% - 强调文字颜色 5 9" xfId="513"/>
    <cellStyle name="60% - 强调文字颜色 6 2" xfId="108"/>
    <cellStyle name="60% - 强调文字颜色 6 2 2" xfId="2428"/>
    <cellStyle name="60% - 强调文字颜色 6 2 2 2" xfId="2429"/>
    <cellStyle name="60% - 强调文字颜色 6 2 2 2 2" xfId="2430"/>
    <cellStyle name="60% - 强调文字颜色 6 2 3" xfId="2431"/>
    <cellStyle name="60% - 强调文字颜色 6 2 4" xfId="2432"/>
    <cellStyle name="60% - 强调文字颜色 6 2 5" xfId="2427"/>
    <cellStyle name="60% - 强调文字颜色 6 3" xfId="366"/>
    <cellStyle name="60% - 强调文字颜色 6 3 2" xfId="2433"/>
    <cellStyle name="60% - 强调文字颜色 6 4" xfId="369"/>
    <cellStyle name="60% - 强调文字颜色 6 4 2" xfId="2434"/>
    <cellStyle name="60% - 强调文字颜色 6 5" xfId="371"/>
    <cellStyle name="60% - 强调文字颜色 6 6" xfId="373"/>
    <cellStyle name="60% - 强调文字颜色 6 7" xfId="514"/>
    <cellStyle name="60% - 强调文字颜色 6 8" xfId="30"/>
    <cellStyle name="60% - 强调文字颜色 6 9" xfId="202"/>
    <cellStyle name="6mal" xfId="462"/>
    <cellStyle name="6mal 2" xfId="2083"/>
    <cellStyle name="6mal 2 2" xfId="2221"/>
    <cellStyle name="6mal 2 2 2" xfId="2436"/>
    <cellStyle name="6mal 2 2 3" xfId="2437"/>
    <cellStyle name="6mal 2 3" xfId="1862"/>
    <cellStyle name="6mal 2 4" xfId="2439"/>
    <cellStyle name="6mal 3" xfId="2442"/>
    <cellStyle name="6mal 4" xfId="2444"/>
    <cellStyle name="6mal 5" xfId="2435"/>
    <cellStyle name="Accent1" xfId="429"/>
    <cellStyle name="Accent1 - 20%" xfId="155"/>
    <cellStyle name="Accent1 - 20% 10" xfId="2447"/>
    <cellStyle name="Accent1 - 20% 2" xfId="124"/>
    <cellStyle name="Accent1 - 20% 2 2" xfId="2450"/>
    <cellStyle name="Accent1 - 20% 2 2 2" xfId="2451"/>
    <cellStyle name="Accent1 - 20% 2 2 2 2" xfId="2453"/>
    <cellStyle name="Accent1 - 20% 2 3" xfId="2455"/>
    <cellStyle name="Accent1 - 20% 2 4" xfId="2457"/>
    <cellStyle name="Accent1 - 20% 2 5" xfId="2078"/>
    <cellStyle name="Accent1 - 20% 3" xfId="127"/>
    <cellStyle name="Accent1 - 20% 3 2" xfId="2081"/>
    <cellStyle name="Accent1 - 20% 4" xfId="191"/>
    <cellStyle name="Accent1 - 20% 4 2" xfId="2267"/>
    <cellStyle name="Accent1 - 20% 5" xfId="193"/>
    <cellStyle name="Accent1 - 20% 5 2" xfId="2269"/>
    <cellStyle name="Accent1 - 20% 6" xfId="195"/>
    <cellStyle name="Accent1 - 20% 6 2" xfId="2270"/>
    <cellStyle name="Accent1 - 20% 7" xfId="197"/>
    <cellStyle name="Accent1 - 20% 7 2" xfId="2271"/>
    <cellStyle name="Accent1 - 20% 8" xfId="199"/>
    <cellStyle name="Accent1 - 20% 8 2" xfId="2272"/>
    <cellStyle name="Accent1 - 20% 9" xfId="515"/>
    <cellStyle name="Accent1 - 20% 9 2" xfId="2458"/>
    <cellStyle name="Accent1 - 40%" xfId="516"/>
    <cellStyle name="Accent1 - 40% 10" xfId="2459"/>
    <cellStyle name="Accent1 - 40% 2" xfId="517"/>
    <cellStyle name="Accent1 - 40% 2 2" xfId="2461"/>
    <cellStyle name="Accent1 - 40% 2 2 2" xfId="2462"/>
    <cellStyle name="Accent1 - 40% 2 2 2 2" xfId="1954"/>
    <cellStyle name="Accent1 - 40% 2 3" xfId="2464"/>
    <cellStyle name="Accent1 - 40% 2 4" xfId="2466"/>
    <cellStyle name="Accent1 - 40% 2 5" xfId="2460"/>
    <cellStyle name="Accent1 - 40% 3" xfId="518"/>
    <cellStyle name="Accent1 - 40% 3 2" xfId="2467"/>
    <cellStyle name="Accent1 - 40% 4" xfId="519"/>
    <cellStyle name="Accent1 - 40% 4 2" xfId="2468"/>
    <cellStyle name="Accent1 - 40% 5" xfId="520"/>
    <cellStyle name="Accent1 - 40% 5 2" xfId="2470"/>
    <cellStyle name="Accent1 - 40% 6" xfId="522"/>
    <cellStyle name="Accent1 - 40% 6 2" xfId="2472"/>
    <cellStyle name="Accent1 - 40% 7" xfId="523"/>
    <cellStyle name="Accent1 - 40% 7 2" xfId="2474"/>
    <cellStyle name="Accent1 - 40% 8" xfId="524"/>
    <cellStyle name="Accent1 - 40% 8 2" xfId="2475"/>
    <cellStyle name="Accent1 - 40% 9" xfId="10"/>
    <cellStyle name="Accent1 - 40% 9 2" xfId="2476"/>
    <cellStyle name="Accent1 - 60%" xfId="525"/>
    <cellStyle name="Accent1 - 60% 10" xfId="2477"/>
    <cellStyle name="Accent1 - 60% 2" xfId="416"/>
    <cellStyle name="Accent1 - 60% 2 2" xfId="2479"/>
    <cellStyle name="Accent1 - 60% 2 2 2" xfId="2481"/>
    <cellStyle name="Accent1 - 60% 2 2 2 2" xfId="2482"/>
    <cellStyle name="Accent1 - 60% 2 3" xfId="2483"/>
    <cellStyle name="Accent1 - 60% 2 4" xfId="2484"/>
    <cellStyle name="Accent1 - 60% 2 5" xfId="2478"/>
    <cellStyle name="Accent1 - 60% 3" xfId="421"/>
    <cellStyle name="Accent1 - 60% 3 2" xfId="2485"/>
    <cellStyle name="Accent1 - 60% 4" xfId="527"/>
    <cellStyle name="Accent1 - 60% 4 2" xfId="2486"/>
    <cellStyle name="Accent1 - 60% 5" xfId="529"/>
    <cellStyle name="Accent1 - 60% 5 2" xfId="2487"/>
    <cellStyle name="Accent1 - 60% 6" xfId="531"/>
    <cellStyle name="Accent1 - 60% 6 2" xfId="2488"/>
    <cellStyle name="Accent1 - 60% 7" xfId="498"/>
    <cellStyle name="Accent1 - 60% 7 2" xfId="2489"/>
    <cellStyle name="Accent1 - 60% 8" xfId="532"/>
    <cellStyle name="Accent1 - 60% 8 2" xfId="2490"/>
    <cellStyle name="Accent1 - 60% 9" xfId="533"/>
    <cellStyle name="Accent1 - 60% 9 2" xfId="2491"/>
    <cellStyle name="Accent1 10" xfId="2445"/>
    <cellStyle name="Accent1 2" xfId="534"/>
    <cellStyle name="Accent1 2 2" xfId="2494"/>
    <cellStyle name="Accent1 2 2 2" xfId="2495"/>
    <cellStyle name="Accent1 2 2 2 2" xfId="2496"/>
    <cellStyle name="Accent1 2 3" xfId="2497"/>
    <cellStyle name="Accent1 2 4" xfId="2498"/>
    <cellStyle name="Accent1 2 5" xfId="2493"/>
    <cellStyle name="Accent1 3" xfId="535"/>
    <cellStyle name="Accent1 3 2" xfId="2501"/>
    <cellStyle name="Accent1 4" xfId="537"/>
    <cellStyle name="Accent1 4 2" xfId="2502"/>
    <cellStyle name="Accent1 5" xfId="2"/>
    <cellStyle name="Accent1 5 2" xfId="2503"/>
    <cellStyle name="Accent1 6" xfId="538"/>
    <cellStyle name="Accent1 6 2" xfId="2504"/>
    <cellStyle name="Accent1 7" xfId="539"/>
    <cellStyle name="Accent1 7 2" xfId="2505"/>
    <cellStyle name="Accent1 8" xfId="540"/>
    <cellStyle name="Accent1 8 2" xfId="2506"/>
    <cellStyle name="Accent1 9" xfId="541"/>
    <cellStyle name="Accent1 9 2" xfId="2507"/>
    <cellStyle name="Accent1_Book1" xfId="32"/>
    <cellStyle name="Accent2" xfId="433"/>
    <cellStyle name="Accent2 - 20%" xfId="87"/>
    <cellStyle name="Accent2 - 20% 10" xfId="2510"/>
    <cellStyle name="Accent2 - 20% 2" xfId="6"/>
    <cellStyle name="Accent2 - 20% 2 2" xfId="2512"/>
    <cellStyle name="Accent2 - 20% 2 2 2" xfId="2513"/>
    <cellStyle name="Accent2 - 20% 2 2 2 2" xfId="2514"/>
    <cellStyle name="Accent2 - 20% 2 3" xfId="2515"/>
    <cellStyle name="Accent2 - 20% 2 4" xfId="2516"/>
    <cellStyle name="Accent2 - 20% 2 5" xfId="2511"/>
    <cellStyle name="Accent2 - 20% 3" xfId="17"/>
    <cellStyle name="Accent2 - 20% 3 2" xfId="2517"/>
    <cellStyle name="Accent2 - 20% 4" xfId="89"/>
    <cellStyle name="Accent2 - 20% 4 2" xfId="2518"/>
    <cellStyle name="Accent2 - 20% 5" xfId="75"/>
    <cellStyle name="Accent2 - 20% 5 2" xfId="2519"/>
    <cellStyle name="Accent2 - 20% 6" xfId="91"/>
    <cellStyle name="Accent2 - 20% 6 2" xfId="2520"/>
    <cellStyle name="Accent2 - 20% 7" xfId="93"/>
    <cellStyle name="Accent2 - 20% 7 2" xfId="2521"/>
    <cellStyle name="Accent2 - 20% 8" xfId="77"/>
    <cellStyle name="Accent2 - 20% 8 2" xfId="2012"/>
    <cellStyle name="Accent2 - 20% 9" xfId="95"/>
    <cellStyle name="Accent2 - 20% 9 2" xfId="2522"/>
    <cellStyle name="Accent2 - 40%" xfId="3"/>
    <cellStyle name="Accent2 - 40% 10" xfId="1814"/>
    <cellStyle name="Accent2 - 40% 2" xfId="57"/>
    <cellStyle name="Accent2 - 40% 2 2" xfId="2528"/>
    <cellStyle name="Accent2 - 40% 2 2 2" xfId="2530"/>
    <cellStyle name="Accent2 - 40% 2 2 2 2" xfId="2532"/>
    <cellStyle name="Accent2 - 40% 2 3" xfId="2534"/>
    <cellStyle name="Accent2 - 40% 2 4" xfId="2537"/>
    <cellStyle name="Accent2 - 40% 2 5" xfId="2525"/>
    <cellStyle name="Accent2 - 40% 3" xfId="60"/>
    <cellStyle name="Accent2 - 40% 3 2" xfId="2540"/>
    <cellStyle name="Accent2 - 40% 4" xfId="63"/>
    <cellStyle name="Accent2 - 40% 4 2" xfId="2541"/>
    <cellStyle name="Accent2 - 40% 5" xfId="68"/>
    <cellStyle name="Accent2 - 40% 5 2" xfId="2542"/>
    <cellStyle name="Accent2 - 40% 6" xfId="542"/>
    <cellStyle name="Accent2 - 40% 6 2" xfId="2543"/>
    <cellStyle name="Accent2 - 40% 7" xfId="544"/>
    <cellStyle name="Accent2 - 40% 7 2" xfId="2545"/>
    <cellStyle name="Accent2 - 40% 8" xfId="546"/>
    <cellStyle name="Accent2 - 40% 8 2" xfId="2546"/>
    <cellStyle name="Accent2 - 40% 9" xfId="548"/>
    <cellStyle name="Accent2 - 40% 9 2" xfId="2548"/>
    <cellStyle name="Accent2 - 60%" xfId="11"/>
    <cellStyle name="Accent2 - 60% 10" xfId="2549"/>
    <cellStyle name="Accent2 - 60% 2" xfId="550"/>
    <cellStyle name="Accent2 - 60% 2 2" xfId="2551"/>
    <cellStyle name="Accent2 - 60% 2 2 2" xfId="2552"/>
    <cellStyle name="Accent2 - 60% 2 2 2 2" xfId="2553"/>
    <cellStyle name="Accent2 - 60% 2 3" xfId="2554"/>
    <cellStyle name="Accent2 - 60% 2 4" xfId="2555"/>
    <cellStyle name="Accent2 - 60% 2 5" xfId="2550"/>
    <cellStyle name="Accent2 - 60% 3" xfId="551"/>
    <cellStyle name="Accent2 - 60% 3 2" xfId="2557"/>
    <cellStyle name="Accent2 - 60% 4" xfId="552"/>
    <cellStyle name="Accent2 - 60% 4 2" xfId="2559"/>
    <cellStyle name="Accent2 - 60% 5" xfId="553"/>
    <cellStyle name="Accent2 - 60% 5 2" xfId="2561"/>
    <cellStyle name="Accent2 - 60% 6" xfId="554"/>
    <cellStyle name="Accent2 - 60% 6 2" xfId="2562"/>
    <cellStyle name="Accent2 - 60% 7" xfId="555"/>
    <cellStyle name="Accent2 - 60% 7 2" xfId="2563"/>
    <cellStyle name="Accent2 - 60% 8" xfId="556"/>
    <cellStyle name="Accent2 - 60% 8 2" xfId="2564"/>
    <cellStyle name="Accent2 - 60% 9" xfId="160"/>
    <cellStyle name="Accent2 - 60% 9 2" xfId="2565"/>
    <cellStyle name="Accent2 10" xfId="2508"/>
    <cellStyle name="Accent2 2" xfId="557"/>
    <cellStyle name="Accent2 2 2" xfId="2567"/>
    <cellStyle name="Accent2 2 2 2" xfId="2058"/>
    <cellStyle name="Accent2 2 2 2 2" xfId="2151"/>
    <cellStyle name="Accent2 2 3" xfId="2568"/>
    <cellStyle name="Accent2 2 4" xfId="2569"/>
    <cellStyle name="Accent2 2 5" xfId="2566"/>
    <cellStyle name="Accent2 3" xfId="330"/>
    <cellStyle name="Accent2 3 2" xfId="2570"/>
    <cellStyle name="Accent2 4" xfId="558"/>
    <cellStyle name="Accent2 4 2" xfId="2571"/>
    <cellStyle name="Accent2 5" xfId="559"/>
    <cellStyle name="Accent2 5 2" xfId="2572"/>
    <cellStyle name="Accent2 6" xfId="560"/>
    <cellStyle name="Accent2 6 2" xfId="2573"/>
    <cellStyle name="Accent2 7" xfId="561"/>
    <cellStyle name="Accent2 7 2" xfId="2574"/>
    <cellStyle name="Accent2 8" xfId="562"/>
    <cellStyle name="Accent2 8 2" xfId="2575"/>
    <cellStyle name="Accent2 9" xfId="563"/>
    <cellStyle name="Accent2 9 2" xfId="2577"/>
    <cellStyle name="Accent2_Book1" xfId="565"/>
    <cellStyle name="Accent3" xfId="437"/>
    <cellStyle name="Accent3 - 20%" xfId="104"/>
    <cellStyle name="Accent3 - 20% 10" xfId="2581"/>
    <cellStyle name="Accent3 - 20% 2" xfId="414"/>
    <cellStyle name="Accent3 - 20% 2 2" xfId="2045"/>
    <cellStyle name="Accent3 - 20% 2 2 2" xfId="2584"/>
    <cellStyle name="Accent3 - 20% 2 2 2 2" xfId="2585"/>
    <cellStyle name="Accent3 - 20% 2 3" xfId="2586"/>
    <cellStyle name="Accent3 - 20% 2 4" xfId="2587"/>
    <cellStyle name="Accent3 - 20% 2 5" xfId="2583"/>
    <cellStyle name="Accent3 - 20% 3" xfId="133"/>
    <cellStyle name="Accent3 - 20% 3 2" xfId="2589"/>
    <cellStyle name="Accent3 - 20% 4" xfId="418"/>
    <cellStyle name="Accent3 - 20% 4 2" xfId="2591"/>
    <cellStyle name="Accent3 - 20% 5" xfId="423"/>
    <cellStyle name="Accent3 - 20% 5 2" xfId="2594"/>
    <cellStyle name="Accent3 - 20% 6" xfId="526"/>
    <cellStyle name="Accent3 - 20% 6 2" xfId="2597"/>
    <cellStyle name="Accent3 - 20% 7" xfId="528"/>
    <cellStyle name="Accent3 - 20% 7 2" xfId="2599"/>
    <cellStyle name="Accent3 - 20% 8" xfId="530"/>
    <cellStyle name="Accent3 - 20% 8 2" xfId="1961"/>
    <cellStyle name="Accent3 - 20% 9" xfId="496"/>
    <cellStyle name="Accent3 - 20% 9 2" xfId="1968"/>
    <cellStyle name="Accent3 - 40%" xfId="383"/>
    <cellStyle name="Accent3 - 40% 10" xfId="2602"/>
    <cellStyle name="Accent3 - 40% 2" xfId="566"/>
    <cellStyle name="Accent3 - 40% 2 2" xfId="2607"/>
    <cellStyle name="Accent3 - 40% 2 2 2" xfId="2609"/>
    <cellStyle name="Accent3 - 40% 2 2 2 2" xfId="2610"/>
    <cellStyle name="Accent3 - 40% 2 3" xfId="2613"/>
    <cellStyle name="Accent3 - 40% 2 4" xfId="2615"/>
    <cellStyle name="Accent3 - 40% 2 5" xfId="2604"/>
    <cellStyle name="Accent3 - 40% 3" xfId="567"/>
    <cellStyle name="Accent3 - 40% 3 2" xfId="2617"/>
    <cellStyle name="Accent3 - 40% 3 4" xfId="468"/>
    <cellStyle name="Accent3 - 40% 4" xfId="568"/>
    <cellStyle name="Accent3 - 40% 4 2" xfId="2619"/>
    <cellStyle name="Accent3 - 40% 5" xfId="569"/>
    <cellStyle name="Accent3 - 40% 5 2" xfId="2620"/>
    <cellStyle name="Accent3 - 40% 6" xfId="570"/>
    <cellStyle name="Accent3 - 40% 6 2" xfId="2622"/>
    <cellStyle name="Accent3 - 40% 7" xfId="572"/>
    <cellStyle name="Accent3 - 40% 7 2" xfId="2624"/>
    <cellStyle name="Accent3 - 40% 8" xfId="574"/>
    <cellStyle name="Accent3 - 40% 8 2" xfId="2626"/>
    <cellStyle name="Accent3 - 40% 9" xfId="360"/>
    <cellStyle name="Accent3 - 40% 9 2" xfId="2627"/>
    <cellStyle name="Accent3 - 60%" xfId="491"/>
    <cellStyle name="Accent3 - 60% 10" xfId="2628"/>
    <cellStyle name="Accent3 - 60% 2" xfId="576"/>
    <cellStyle name="Accent3 - 60% 2 2" xfId="2630"/>
    <cellStyle name="Accent3 - 60% 2 2 2" xfId="2631"/>
    <cellStyle name="Accent3 - 60% 2 2 2 2" xfId="2633"/>
    <cellStyle name="Accent3 - 60% 2 3" xfId="2634"/>
    <cellStyle name="Accent3 - 60% 2 4" xfId="2636"/>
    <cellStyle name="Accent3 - 60% 2 5" xfId="2629"/>
    <cellStyle name="Accent3 - 60% 3" xfId="493"/>
    <cellStyle name="Accent3 - 60% 3 2" xfId="2637"/>
    <cellStyle name="Accent3 - 60% 4" xfId="577"/>
    <cellStyle name="Accent3 - 60% 4 2" xfId="2638"/>
    <cellStyle name="Accent3 - 60% 5" xfId="578"/>
    <cellStyle name="Accent3 - 60% 5 2" xfId="2639"/>
    <cellStyle name="Accent3 - 60% 6" xfId="579"/>
    <cellStyle name="Accent3 - 60% 6 2" xfId="2640"/>
    <cellStyle name="Accent3 - 60% 7" xfId="580"/>
    <cellStyle name="Accent3 - 60% 7 2" xfId="2641"/>
    <cellStyle name="Accent3 - 60% 8" xfId="581"/>
    <cellStyle name="Accent3 - 60% 8 2" xfId="2642"/>
    <cellStyle name="Accent3 - 60% 9" xfId="582"/>
    <cellStyle name="Accent3 - 60% 9 2" xfId="2643"/>
    <cellStyle name="Accent3 10" xfId="2579"/>
    <cellStyle name="Accent3 2" xfId="584"/>
    <cellStyle name="Accent3 2 2" xfId="2646"/>
    <cellStyle name="Accent3 2 2 2" xfId="2647"/>
    <cellStyle name="Accent3 2 2 2 2" xfId="2648"/>
    <cellStyle name="Accent3 2 3" xfId="2649"/>
    <cellStyle name="Accent3 2 4" xfId="2650"/>
    <cellStyle name="Accent3 2 5" xfId="2645"/>
    <cellStyle name="Accent3 3" xfId="585"/>
    <cellStyle name="Accent3 3 2" xfId="2651"/>
    <cellStyle name="Accent3 4" xfId="586"/>
    <cellStyle name="Accent3 4 2" xfId="2480"/>
    <cellStyle name="Accent3 5" xfId="588"/>
    <cellStyle name="Accent3 5 2" xfId="2652"/>
    <cellStyle name="Accent3 6" xfId="589"/>
    <cellStyle name="Accent3 6 2" xfId="2654"/>
    <cellStyle name="Accent3 7" xfId="590"/>
    <cellStyle name="Accent3 7 2" xfId="2656"/>
    <cellStyle name="Accent3 8" xfId="592"/>
    <cellStyle name="Accent3 8 2" xfId="2657"/>
    <cellStyle name="Accent3 9" xfId="593"/>
    <cellStyle name="Accent3 9 2" xfId="2658"/>
    <cellStyle name="Accent3_Book1" xfId="157"/>
    <cellStyle name="Accent4" xfId="594"/>
    <cellStyle name="Accent4 - 20%" xfId="596"/>
    <cellStyle name="Accent4 - 20% 10" xfId="2660"/>
    <cellStyle name="Accent4 - 20% 2" xfId="597"/>
    <cellStyle name="Accent4 - 20% 2 2" xfId="2663"/>
    <cellStyle name="Accent4 - 20% 2 2 2" xfId="2665"/>
    <cellStyle name="Accent4 - 20% 2 2 2 2" xfId="2666"/>
    <cellStyle name="Accent4 - 20% 2 3" xfId="2667"/>
    <cellStyle name="Accent4 - 20% 2 4" xfId="2668"/>
    <cellStyle name="Accent4 - 20% 2 5" xfId="2661"/>
    <cellStyle name="Accent4 - 20% 3" xfId="598"/>
    <cellStyle name="Accent4 - 20% 3 2" xfId="2669"/>
    <cellStyle name="Accent4 - 20% 4" xfId="599"/>
    <cellStyle name="Accent4 - 20% 4 2" xfId="2670"/>
    <cellStyle name="Accent4 - 20% 5" xfId="600"/>
    <cellStyle name="Accent4 - 20% 5 2" xfId="2671"/>
    <cellStyle name="Accent4 - 20% 6" xfId="601"/>
    <cellStyle name="Accent4 - 20% 6 2" xfId="2672"/>
    <cellStyle name="Accent4 - 20% 7" xfId="602"/>
    <cellStyle name="Accent4 - 20% 7 2" xfId="2674"/>
    <cellStyle name="Accent4 - 20% 8" xfId="604"/>
    <cellStyle name="Accent4 - 20% 8 2" xfId="2182"/>
    <cellStyle name="Accent4 - 20% 9" xfId="605"/>
    <cellStyle name="Accent4 - 20% 9 2" xfId="2675"/>
    <cellStyle name="Accent4 - 40%" xfId="606"/>
    <cellStyle name="Accent4 - 40% 10" xfId="2676"/>
    <cellStyle name="Accent4 - 40% 2" xfId="505"/>
    <cellStyle name="Accent4 - 40% 2 2" xfId="2678"/>
    <cellStyle name="Accent4 - 40% 2 2 2" xfId="2679"/>
    <cellStyle name="Accent4 - 40% 2 2 2 2" xfId="2680"/>
    <cellStyle name="Accent4 - 40% 2 3" xfId="2682"/>
    <cellStyle name="Accent4 - 40% 2 4" xfId="2684"/>
    <cellStyle name="Accent4 - 40% 2 5" xfId="2415"/>
    <cellStyle name="Accent4 - 40% 3" xfId="607"/>
    <cellStyle name="Accent4 - 40% 3 2" xfId="2685"/>
    <cellStyle name="Accent4 - 40% 4" xfId="608"/>
    <cellStyle name="Accent4 - 40% 4 2" xfId="2687"/>
    <cellStyle name="Accent4 - 40% 5" xfId="610"/>
    <cellStyle name="Accent4 - 40% 5 2" xfId="2689"/>
    <cellStyle name="Accent4 - 40% 6" xfId="612"/>
    <cellStyle name="Accent4 - 40% 6 2" xfId="2691"/>
    <cellStyle name="Accent4 - 40% 7" xfId="614"/>
    <cellStyle name="Accent4 - 40% 7 2" xfId="2693"/>
    <cellStyle name="Accent4 - 40% 8" xfId="616"/>
    <cellStyle name="Accent4 - 40% 8 2" xfId="2694"/>
    <cellStyle name="Accent4 - 40% 9" xfId="618"/>
    <cellStyle name="Accent4 - 40% 9 2" xfId="2695"/>
    <cellStyle name="Accent4 - 60%" xfId="620"/>
    <cellStyle name="Accent4 - 60% 10" xfId="2696"/>
    <cellStyle name="Accent4 - 60% 2" xfId="622"/>
    <cellStyle name="Accent4 - 60% 2 2" xfId="2700"/>
    <cellStyle name="Accent4 - 60% 2 2 2" xfId="2701"/>
    <cellStyle name="Accent4 - 60% 2 2 2 2" xfId="2702"/>
    <cellStyle name="Accent4 - 60% 2 3" xfId="1917"/>
    <cellStyle name="Accent4 - 60% 2 4" xfId="2704"/>
    <cellStyle name="Accent4 - 60% 2 5" xfId="2697"/>
    <cellStyle name="Accent4 - 60% 3" xfId="623"/>
    <cellStyle name="Accent4 - 60% 3 2" xfId="2706"/>
    <cellStyle name="Accent4 - 60% 4" xfId="625"/>
    <cellStyle name="Accent4 - 60% 4 2" xfId="2708"/>
    <cellStyle name="Accent4 - 60% 5" xfId="378"/>
    <cellStyle name="Accent4 - 60% 5 2" xfId="2710"/>
    <cellStyle name="Accent4 - 60% 6" xfId="626"/>
    <cellStyle name="Accent4 - 60% 6 2" xfId="2711"/>
    <cellStyle name="Accent4 - 60% 7" xfId="627"/>
    <cellStyle name="Accent4 - 60% 7 2" xfId="2712"/>
    <cellStyle name="Accent4 - 60% 8" xfId="628"/>
    <cellStyle name="Accent4 - 60% 8 2" xfId="2713"/>
    <cellStyle name="Accent4 - 60% 9" xfId="629"/>
    <cellStyle name="Accent4 - 60% 9 2" xfId="2714"/>
    <cellStyle name="Accent4 10" xfId="2659"/>
    <cellStyle name="Accent4 2" xfId="630"/>
    <cellStyle name="Accent4 2 2" xfId="1849"/>
    <cellStyle name="Accent4 2 2 2" xfId="2377"/>
    <cellStyle name="Accent4 2 2 2 2" xfId="2379"/>
    <cellStyle name="Accent4 2 3" xfId="1833"/>
    <cellStyle name="Accent4 2 4" xfId="1821"/>
    <cellStyle name="Accent4 2 5" xfId="2715"/>
    <cellStyle name="Accent4 3" xfId="631"/>
    <cellStyle name="Accent4 3 2" xfId="2716"/>
    <cellStyle name="Accent4 4" xfId="632"/>
    <cellStyle name="Accent4 4 2" xfId="2717"/>
    <cellStyle name="Accent4 5" xfId="633"/>
    <cellStyle name="Accent4 5 2" xfId="2719"/>
    <cellStyle name="Accent4 6" xfId="635"/>
    <cellStyle name="Accent4 6 2" xfId="2722"/>
    <cellStyle name="Accent4 7" xfId="637"/>
    <cellStyle name="Accent4 7 2" xfId="2725"/>
    <cellStyle name="Accent4 8" xfId="639"/>
    <cellStyle name="Accent4 8 2" xfId="2285"/>
    <cellStyle name="Accent4 9" xfId="641"/>
    <cellStyle name="Accent4 9 2" xfId="2727"/>
    <cellStyle name="Accent4_Book1" xfId="644"/>
    <cellStyle name="Accent5" xfId="645"/>
    <cellStyle name="Accent5 - 20%" xfId="646"/>
    <cellStyle name="Accent5 - 20% 10" xfId="2729"/>
    <cellStyle name="Accent5 - 20% 2" xfId="647"/>
    <cellStyle name="Accent5 - 20% 2 2" xfId="2731"/>
    <cellStyle name="Accent5 - 20% 2 2 2" xfId="2544"/>
    <cellStyle name="Accent5 - 20% 2 2 2 2" xfId="2732"/>
    <cellStyle name="Accent5 - 20% 2 3" xfId="2734"/>
    <cellStyle name="Accent5 - 20% 2 4" xfId="2736"/>
    <cellStyle name="Accent5 - 20% 2 5" xfId="2730"/>
    <cellStyle name="Accent5 - 20% 3" xfId="648"/>
    <cellStyle name="Accent5 - 20% 3 2" xfId="2738"/>
    <cellStyle name="Accent5 - 20% 4" xfId="649"/>
    <cellStyle name="Accent5 - 20% 4 2" xfId="2740"/>
    <cellStyle name="Accent5 - 20% 5" xfId="650"/>
    <cellStyle name="Accent5 - 20% 5 2" xfId="2741"/>
    <cellStyle name="Accent5 - 20% 6" xfId="651"/>
    <cellStyle name="Accent5 - 20% 6 2" xfId="2742"/>
    <cellStyle name="Accent5 - 20% 7" xfId="652"/>
    <cellStyle name="Accent5 - 20% 7 2" xfId="2743"/>
    <cellStyle name="Accent5 - 20% 8" xfId="653"/>
    <cellStyle name="Accent5 - 20% 8 2" xfId="2309"/>
    <cellStyle name="Accent5 - 20% 9" xfId="654"/>
    <cellStyle name="Accent5 - 20% 9 2" xfId="2744"/>
    <cellStyle name="Accent5 - 40%" xfId="655"/>
    <cellStyle name="Accent5 - 40% 10" xfId="2745"/>
    <cellStyle name="Accent5 - 40% 2" xfId="656"/>
    <cellStyle name="Accent5 - 40% 2 2" xfId="2747"/>
    <cellStyle name="Accent5 - 40% 2 2 2" xfId="2692"/>
    <cellStyle name="Accent5 - 40% 2 2 2 2" xfId="1893"/>
    <cellStyle name="Accent5 - 40% 2 3" xfId="2748"/>
    <cellStyle name="Accent5 - 40% 2 4" xfId="2749"/>
    <cellStyle name="Accent5 - 40% 2 5" xfId="2746"/>
    <cellStyle name="Accent5 - 40% 3" xfId="657"/>
    <cellStyle name="Accent5 - 40% 3 2" xfId="2750"/>
    <cellStyle name="Accent5 - 40% 4" xfId="164"/>
    <cellStyle name="Accent5 - 40% 4 2" xfId="2751"/>
    <cellStyle name="Accent5 - 40% 5" xfId="658"/>
    <cellStyle name="Accent5 - 40% 5 2" xfId="2752"/>
    <cellStyle name="Accent5 - 40% 6" xfId="659"/>
    <cellStyle name="Accent5 - 40% 6 2" xfId="2753"/>
    <cellStyle name="Accent5 - 40% 7" xfId="660"/>
    <cellStyle name="Accent5 - 40% 7 2" xfId="2754"/>
    <cellStyle name="Accent5 - 40% 8" xfId="661"/>
    <cellStyle name="Accent5 - 40% 8 2" xfId="2755"/>
    <cellStyle name="Accent5 - 40% 9" xfId="662"/>
    <cellStyle name="Accent5 - 40% 9 2" xfId="2758"/>
    <cellStyle name="Accent5 - 60%" xfId="665"/>
    <cellStyle name="Accent5 - 60% 10" xfId="2759"/>
    <cellStyle name="Accent5 - 60% 2" xfId="666"/>
    <cellStyle name="Accent5 - 60% 2 2" xfId="2761"/>
    <cellStyle name="Accent5 - 60% 2 2 2" xfId="2763"/>
    <cellStyle name="Accent5 - 60% 2 2 2 2" xfId="2764"/>
    <cellStyle name="Accent5 - 60% 2 3" xfId="1819"/>
    <cellStyle name="Accent5 - 60% 2 4" xfId="1854"/>
    <cellStyle name="Accent5 - 60% 2 5" xfId="2760"/>
    <cellStyle name="Accent5 - 60% 3" xfId="667"/>
    <cellStyle name="Accent5 - 60% 3 2" xfId="2765"/>
    <cellStyle name="Accent5 - 60% 4" xfId="668"/>
    <cellStyle name="Accent5 - 60% 4 2" xfId="2449"/>
    <cellStyle name="Accent5 - 60% 5" xfId="669"/>
    <cellStyle name="Accent5 - 60% 5 2" xfId="2454"/>
    <cellStyle name="Accent5 - 60% 6" xfId="670"/>
    <cellStyle name="Accent5 - 60% 6 2" xfId="2456"/>
    <cellStyle name="Accent5 - 60% 7" xfId="671"/>
    <cellStyle name="Accent5 - 60% 7 2" xfId="2766"/>
    <cellStyle name="Accent5 - 60% 8" xfId="672"/>
    <cellStyle name="Accent5 - 60% 8 2" xfId="2606"/>
    <cellStyle name="Accent5 - 60% 9" xfId="673"/>
    <cellStyle name="Accent5 - 60% 9 2" xfId="2612"/>
    <cellStyle name="Accent5 10" xfId="1948"/>
    <cellStyle name="Accent5 2" xfId="674"/>
    <cellStyle name="Accent5 2 2" xfId="1865"/>
    <cellStyle name="Accent5 2 2 2" xfId="2767"/>
    <cellStyle name="Accent5 2 2 2 2" xfId="2769"/>
    <cellStyle name="Accent5 2 3" xfId="2770"/>
    <cellStyle name="Accent5 2 4" xfId="2771"/>
    <cellStyle name="Accent5 2 5" xfId="1874"/>
    <cellStyle name="Accent5 3" xfId="675"/>
    <cellStyle name="Accent5 3 2" xfId="2772"/>
    <cellStyle name="Accent5 4" xfId="676"/>
    <cellStyle name="Accent5 4 2" xfId="2773"/>
    <cellStyle name="Accent5 5" xfId="677"/>
    <cellStyle name="Accent5 5 2" xfId="2775"/>
    <cellStyle name="Accent5 6" xfId="679"/>
    <cellStyle name="Accent5 6 2" xfId="2777"/>
    <cellStyle name="Accent5 7" xfId="681"/>
    <cellStyle name="Accent5 7 2" xfId="2779"/>
    <cellStyle name="Accent5 8" xfId="683"/>
    <cellStyle name="Accent5 8 2" xfId="2780"/>
    <cellStyle name="Accent5 9" xfId="685"/>
    <cellStyle name="Accent5 9 2" xfId="2781"/>
    <cellStyle name="Accent5_Book1" xfId="687"/>
    <cellStyle name="Accent6" xfId="688"/>
    <cellStyle name="Accent6 - 20%" xfId="689"/>
    <cellStyle name="Accent6 - 20% 10" xfId="2782"/>
    <cellStyle name="Accent6 - 20% 2" xfId="690"/>
    <cellStyle name="Accent6 - 20% 2 2" xfId="2783"/>
    <cellStyle name="Accent6 - 20% 2 2 2" xfId="2784"/>
    <cellStyle name="Accent6 - 20% 2 2 2 2" xfId="1976"/>
    <cellStyle name="Accent6 - 20% 2 3" xfId="2785"/>
    <cellStyle name="Accent6 - 20% 2 4" xfId="2786"/>
    <cellStyle name="Accent6 - 20% 2 5" xfId="2438"/>
    <cellStyle name="Accent6 - 20% 3" xfId="692"/>
    <cellStyle name="Accent6 - 20% 3 2" xfId="2307"/>
    <cellStyle name="Accent6 - 20% 4" xfId="694"/>
    <cellStyle name="Accent6 - 20% 4 2" xfId="2312"/>
    <cellStyle name="Accent6 - 20% 5" xfId="696"/>
    <cellStyle name="Accent6 - 20% 5 2" xfId="2315"/>
    <cellStyle name="Accent6 - 20% 6" xfId="698"/>
    <cellStyle name="Accent6 - 20% 6 2" xfId="2787"/>
    <cellStyle name="Accent6 - 20% 7" xfId="382"/>
    <cellStyle name="Accent6 - 20% 7 2" xfId="2601"/>
    <cellStyle name="Accent6 - 20% 8" xfId="699"/>
    <cellStyle name="Accent6 - 20% 8 2" xfId="2789"/>
    <cellStyle name="Accent6 - 20% 9" xfId="700"/>
    <cellStyle name="Accent6 - 20% 9 2" xfId="2791"/>
    <cellStyle name="Accent6 - 40%" xfId="701"/>
    <cellStyle name="Accent6 - 40% 10" xfId="2793"/>
    <cellStyle name="Accent6 - 40% 2" xfId="702"/>
    <cellStyle name="Accent6 - 40% 2 2" xfId="2796"/>
    <cellStyle name="Accent6 - 40% 2 2 2" xfId="2797"/>
    <cellStyle name="Accent6 - 40% 2 2 2 2" xfId="2798"/>
    <cellStyle name="Accent6 - 40% 2 3" xfId="2799"/>
    <cellStyle name="Accent6 - 40% 2 4" xfId="2800"/>
    <cellStyle name="Accent6 - 40% 2 5" xfId="2795"/>
    <cellStyle name="Accent6 - 40% 3" xfId="703"/>
    <cellStyle name="Accent6 - 40% 3 2" xfId="2802"/>
    <cellStyle name="Accent6 - 40% 4" xfId="704"/>
    <cellStyle name="Accent6 - 40% 4 2" xfId="2803"/>
    <cellStyle name="Accent6 - 40% 5" xfId="705"/>
    <cellStyle name="Accent6 - 40% 5 2" xfId="2804"/>
    <cellStyle name="Accent6 - 40% 6" xfId="706"/>
    <cellStyle name="Accent6 - 40% 6 2" xfId="2805"/>
    <cellStyle name="Accent6 - 40% 7" xfId="707"/>
    <cellStyle name="Accent6 - 40% 7 2" xfId="2762"/>
    <cellStyle name="Accent6 - 40% 8" xfId="708"/>
    <cellStyle name="Accent6 - 40% 8 2" xfId="2806"/>
    <cellStyle name="Accent6 - 40% 9" xfId="709"/>
    <cellStyle name="Accent6 - 40% 9 2" xfId="2807"/>
    <cellStyle name="Accent6 - 60%" xfId="710"/>
    <cellStyle name="Accent6 - 60% 10" xfId="2808"/>
    <cellStyle name="Accent6 - 60% 2" xfId="711"/>
    <cellStyle name="Accent6 - 60% 2 2" xfId="2811"/>
    <cellStyle name="Accent6 - 60% 2 2 2" xfId="2812"/>
    <cellStyle name="Accent6 - 60% 2 2 2 2" xfId="2814"/>
    <cellStyle name="Accent6 - 60% 2 3" xfId="2816"/>
    <cellStyle name="Accent6 - 60% 2 4" xfId="1828"/>
    <cellStyle name="Accent6 - 60% 2 5" xfId="2809"/>
    <cellStyle name="Accent6 - 60% 3" xfId="712"/>
    <cellStyle name="Accent6 - 60% 3 2" xfId="2817"/>
    <cellStyle name="Accent6 - 60% 4" xfId="713"/>
    <cellStyle name="Accent6 - 60% 4 2" xfId="2819"/>
    <cellStyle name="Accent6 - 60% 5" xfId="714"/>
    <cellStyle name="Accent6 - 60% 5 2" xfId="2820"/>
    <cellStyle name="Accent6 - 60% 6" xfId="715"/>
    <cellStyle name="Accent6 - 60% 6 2" xfId="2821"/>
    <cellStyle name="Accent6 - 60% 7" xfId="716"/>
    <cellStyle name="Accent6 - 60% 7 2" xfId="2452"/>
    <cellStyle name="Accent6 - 60% 8" xfId="717"/>
    <cellStyle name="Accent6 - 60% 8 2" xfId="2822"/>
    <cellStyle name="Accent6 - 60% 9" xfId="718"/>
    <cellStyle name="Accent6 - 60% 9 2" xfId="2823"/>
    <cellStyle name="Accent6 10" xfId="1951"/>
    <cellStyle name="Accent6 2" xfId="719"/>
    <cellStyle name="Accent6 2 2" xfId="2825"/>
    <cellStyle name="Accent6 2 2 2" xfId="2826"/>
    <cellStyle name="Accent6 2 2 2 2" xfId="2827"/>
    <cellStyle name="Accent6 2 3" xfId="2828"/>
    <cellStyle name="Accent6 2 4" xfId="2662"/>
    <cellStyle name="Accent6 2 5" xfId="2824"/>
    <cellStyle name="Accent6 3" xfId="720"/>
    <cellStyle name="Accent6 3 2" xfId="2829"/>
    <cellStyle name="Accent6 4" xfId="721"/>
    <cellStyle name="Accent6 4 2" xfId="2831"/>
    <cellStyle name="Accent6 5" xfId="722"/>
    <cellStyle name="Accent6 5 2" xfId="2833"/>
    <cellStyle name="Accent6 6" xfId="723"/>
    <cellStyle name="Accent6 6 2" xfId="2835"/>
    <cellStyle name="Accent6 7" xfId="724"/>
    <cellStyle name="Accent6 7 2" xfId="2836"/>
    <cellStyle name="Accent6 8" xfId="725"/>
    <cellStyle name="Accent6 8 2" xfId="2837"/>
    <cellStyle name="Accent6 9" xfId="726"/>
    <cellStyle name="Accent6 9 2" xfId="2838"/>
    <cellStyle name="Accent6_Book1" xfId="727"/>
    <cellStyle name="args.style" xfId="728"/>
    <cellStyle name="args.style 2" xfId="2840"/>
    <cellStyle name="args.style 2 2" xfId="2841"/>
    <cellStyle name="args.style 2 2 2" xfId="2843"/>
    <cellStyle name="args.style 2 2 3" xfId="2844"/>
    <cellStyle name="args.style 2 3" xfId="2845"/>
    <cellStyle name="args.style 2 4" xfId="2846"/>
    <cellStyle name="args.style 3" xfId="2252"/>
    <cellStyle name="args.style 4" xfId="2299"/>
    <cellStyle name="args.style 5" xfId="2839"/>
    <cellStyle name="ColLevel_0" xfId="729"/>
    <cellStyle name="Comma [0]_!!!GO" xfId="731"/>
    <cellStyle name="comma zerodec" xfId="733"/>
    <cellStyle name="comma zerodec 2" xfId="2849"/>
    <cellStyle name="comma zerodec 2 2" xfId="2850"/>
    <cellStyle name="comma zerodec 2 2 2" xfId="2851"/>
    <cellStyle name="comma zerodec 2 2 2 2" xfId="2852"/>
    <cellStyle name="comma zerodec 2 3" xfId="2853"/>
    <cellStyle name="comma zerodec 2 4" xfId="2854"/>
    <cellStyle name="comma zerodec 3" xfId="2855"/>
    <cellStyle name="comma zerodec 4" xfId="2328"/>
    <cellStyle name="comma zerodec 5" xfId="2848"/>
    <cellStyle name="Comma_!!!GO" xfId="735"/>
    <cellStyle name="Currency [0]_!!!GO" xfId="736"/>
    <cellStyle name="Currency_!!!GO" xfId="738"/>
    <cellStyle name="Currency1" xfId="739"/>
    <cellStyle name="Currency1 2" xfId="2857"/>
    <cellStyle name="Currency1 2 2" xfId="1886"/>
    <cellStyle name="Currency1 2 2 2" xfId="1905"/>
    <cellStyle name="Currency1 2 2 2 2" xfId="2098"/>
    <cellStyle name="Currency1 2 3" xfId="2858"/>
    <cellStyle name="Currency1 2 4" xfId="2859"/>
    <cellStyle name="Currency1 3" xfId="2860"/>
    <cellStyle name="Currency1 4" xfId="2862"/>
    <cellStyle name="Currency1 5" xfId="2856"/>
    <cellStyle name="Date" xfId="740"/>
    <cellStyle name="Date 2" xfId="2864"/>
    <cellStyle name="Date 2 2" xfId="2865"/>
    <cellStyle name="Date 2 2 2" xfId="2866"/>
    <cellStyle name="Date 2 2 2 2" xfId="2867"/>
    <cellStyle name="Date 2 3" xfId="2868"/>
    <cellStyle name="Date 2 4" xfId="2869"/>
    <cellStyle name="Date 3" xfId="2492"/>
    <cellStyle name="Date 4" xfId="2500"/>
    <cellStyle name="Date 5" xfId="2863"/>
    <cellStyle name="Dollar (zero dec)" xfId="741"/>
    <cellStyle name="Dollar (zero dec) 2" xfId="2872"/>
    <cellStyle name="Dollar (zero dec) 2 2" xfId="1877"/>
    <cellStyle name="Dollar (zero dec) 2 2 2" xfId="2874"/>
    <cellStyle name="Dollar (zero dec) 2 2 2 2" xfId="2876"/>
    <cellStyle name="Dollar (zero dec) 2 3" xfId="2289"/>
    <cellStyle name="Dollar (zero dec) 2 4" xfId="2291"/>
    <cellStyle name="Dollar (zero dec) 3" xfId="2877"/>
    <cellStyle name="Dollar (zero dec) 4" xfId="2878"/>
    <cellStyle name="Dollar (zero dec) 5" xfId="2871"/>
    <cellStyle name="Grey" xfId="744"/>
    <cellStyle name="Grey 2" xfId="2880"/>
    <cellStyle name="Grey 2 2" xfId="2881"/>
    <cellStyle name="Grey 2 2 2" xfId="2882"/>
    <cellStyle name="Grey 2 2 2 2" xfId="2883"/>
    <cellStyle name="Grey 2 3" xfId="2885"/>
    <cellStyle name="Grey 2 4" xfId="2887"/>
    <cellStyle name="Grey 3" xfId="2889"/>
    <cellStyle name="Grey 4" xfId="2890"/>
    <cellStyle name="Grey 5" xfId="2879"/>
    <cellStyle name="Header1" xfId="745"/>
    <cellStyle name="Header1 2" xfId="2894"/>
    <cellStyle name="Header1 2 2" xfId="2896"/>
    <cellStyle name="Header1 2 2 2" xfId="2897"/>
    <cellStyle name="Header1 2 2 2 2" xfId="2898"/>
    <cellStyle name="Header1 2 3" xfId="2899"/>
    <cellStyle name="Header1 3" xfId="2900"/>
    <cellStyle name="Header1 4" xfId="2901"/>
    <cellStyle name="Header1 5" xfId="2892"/>
    <cellStyle name="Header2" xfId="747"/>
    <cellStyle name="Header2 2" xfId="2904"/>
    <cellStyle name="Header2 2 2" xfId="2905"/>
    <cellStyle name="Header2 2 2 2" xfId="2907"/>
    <cellStyle name="Header2 2 2 2 2" xfId="2441"/>
    <cellStyle name="Header2 2 3" xfId="2908"/>
    <cellStyle name="Header2 3" xfId="2909"/>
    <cellStyle name="Header2 4" xfId="2910"/>
    <cellStyle name="Header2 5" xfId="2903"/>
    <cellStyle name="Input [yellow]" xfId="749"/>
    <cellStyle name="Input [yellow] 2" xfId="2914"/>
    <cellStyle name="Input [yellow] 2 2" xfId="2916"/>
    <cellStyle name="Input [yellow] 2 2 2" xfId="2917"/>
    <cellStyle name="Input [yellow] 2 2 2 2" xfId="2918"/>
    <cellStyle name="Input [yellow] 2 3" xfId="2920"/>
    <cellStyle name="Input [yellow] 2 4" xfId="2217"/>
    <cellStyle name="Input [yellow] 3" xfId="2922"/>
    <cellStyle name="Input [yellow] 4" xfId="2924"/>
    <cellStyle name="Input [yellow] 5" xfId="2912"/>
    <cellStyle name="Input Cells" xfId="751"/>
    <cellStyle name="Input Cells 2" xfId="2341"/>
    <cellStyle name="Input Cells 2 2" xfId="2926"/>
    <cellStyle name="Input Cells 2 2 2" xfId="2292"/>
    <cellStyle name="Input Cells 2 2 2 2" xfId="2927"/>
    <cellStyle name="Input Cells 2 3" xfId="2928"/>
    <cellStyle name="Input Cells 2 4" xfId="2929"/>
    <cellStyle name="Input Cells 3" xfId="2296"/>
    <cellStyle name="Input Cells 4" xfId="2024"/>
    <cellStyle name="Input Cells 5" xfId="2925"/>
    <cellStyle name="Linked Cells" xfId="752"/>
    <cellStyle name="Linked Cells 2" xfId="2611"/>
    <cellStyle name="Linked Cells 2 2" xfId="2931"/>
    <cellStyle name="Linked Cells 2 2 2" xfId="2861"/>
    <cellStyle name="Linked Cells 2 2 2 2" xfId="2237"/>
    <cellStyle name="Linked Cells 2 3" xfId="2933"/>
    <cellStyle name="Linked Cells 2 4" xfId="2935"/>
    <cellStyle name="Linked Cells 3" xfId="2614"/>
    <cellStyle name="Linked Cells 4" xfId="2936"/>
    <cellStyle name="Linked Cells 5" xfId="2930"/>
    <cellStyle name="Millares [0]_96 Risk" xfId="753"/>
    <cellStyle name="Millares_96 Risk" xfId="754"/>
    <cellStyle name="Milliers [0]_!!!GO" xfId="756"/>
    <cellStyle name="Milliers_!!!GO" xfId="758"/>
    <cellStyle name="Moneda [0]_96 Risk" xfId="759"/>
    <cellStyle name="Moneda_96 Risk" xfId="760"/>
    <cellStyle name="Mon閠aire [0]_!!!GO" xfId="380"/>
    <cellStyle name="Mon閠aire_!!!GO" xfId="763"/>
    <cellStyle name="New Times Roman" xfId="766"/>
    <cellStyle name="New Times Roman 2" xfId="2600"/>
    <cellStyle name="New Times Roman 2 2" xfId="2603"/>
    <cellStyle name="New Times Roman 2 2 2" xfId="2605"/>
    <cellStyle name="New Times Roman 2 2 2 2" xfId="2608"/>
    <cellStyle name="New Times Roman 2 3" xfId="2616"/>
    <cellStyle name="New Times Roman 2 4" xfId="2618"/>
    <cellStyle name="New Times Roman 3" xfId="2788"/>
    <cellStyle name="New Times Roman 4" xfId="2790"/>
    <cellStyle name="New Times Roman 5" xfId="2942"/>
    <cellStyle name="no dec" xfId="767"/>
    <cellStyle name="no dec 2" xfId="2944"/>
    <cellStyle name="no dec 2 2" xfId="2945"/>
    <cellStyle name="no dec 2 2 2" xfId="2946"/>
    <cellStyle name="no dec 2 2 2 2" xfId="2801"/>
    <cellStyle name="no dec 2 3" xfId="2947"/>
    <cellStyle name="no dec 2 4" xfId="2949"/>
    <cellStyle name="no dec 3" xfId="2950"/>
    <cellStyle name="no dec 4" xfId="2951"/>
    <cellStyle name="no dec 5" xfId="2943"/>
    <cellStyle name="Normal - Style1" xfId="768"/>
    <cellStyle name="Normal - Style1 2" xfId="2953"/>
    <cellStyle name="Normal - Style1 2 2" xfId="2954"/>
    <cellStyle name="Normal - Style1 2 2 2" xfId="2955"/>
    <cellStyle name="Normal - Style1 2 2 2 2" xfId="2956"/>
    <cellStyle name="Normal - Style1 2 3" xfId="2957"/>
    <cellStyle name="Normal - Style1 2 4" xfId="2958"/>
    <cellStyle name="Normal - Style1 3" xfId="2959"/>
    <cellStyle name="Normal - Style1 4" xfId="2960"/>
    <cellStyle name="Normal - Style1 5" xfId="2952"/>
    <cellStyle name="Normal_!!!GO" xfId="769"/>
    <cellStyle name="per.style" xfId="663"/>
    <cellStyle name="per.style 2" xfId="2962"/>
    <cellStyle name="per.style 2 2" xfId="2964"/>
    <cellStyle name="per.style 2 2 2" xfId="2268"/>
    <cellStyle name="per.style 2 2 2 2" xfId="2888"/>
    <cellStyle name="per.style 2 3" xfId="2966"/>
    <cellStyle name="per.style 2 4" xfId="2968"/>
    <cellStyle name="per.style 3" xfId="2970"/>
    <cellStyle name="per.style 4" xfId="2973"/>
    <cellStyle name="per.style 5" xfId="2757"/>
    <cellStyle name="Percent [2]" xfId="770"/>
    <cellStyle name="Percent [2] 10" xfId="771"/>
    <cellStyle name="Percent [2] 10 2" xfId="2975"/>
    <cellStyle name="Percent [2] 11" xfId="2974"/>
    <cellStyle name="Percent [2] 2" xfId="772"/>
    <cellStyle name="Percent [2] 2 2" xfId="2977"/>
    <cellStyle name="Percent [2] 2 2 2" xfId="2979"/>
    <cellStyle name="Percent [2] 2 2 2 2" xfId="2980"/>
    <cellStyle name="Percent [2] 2 3" xfId="2981"/>
    <cellStyle name="Percent [2] 2 4" xfId="2982"/>
    <cellStyle name="Percent [2] 2 5" xfId="2976"/>
    <cellStyle name="Percent [2] 3" xfId="773"/>
    <cellStyle name="Percent [2] 3 2" xfId="2983"/>
    <cellStyle name="Percent [2] 4" xfId="774"/>
    <cellStyle name="Percent [2] 4 2" xfId="2984"/>
    <cellStyle name="Percent [2] 5" xfId="775"/>
    <cellStyle name="Percent [2] 5 2" xfId="2985"/>
    <cellStyle name="Percent [2] 6" xfId="776"/>
    <cellStyle name="Percent [2] 6 2" xfId="2978"/>
    <cellStyle name="Percent [2] 7" xfId="777"/>
    <cellStyle name="Percent [2] 7 2" xfId="2987"/>
    <cellStyle name="Percent [2] 8" xfId="778"/>
    <cellStyle name="Percent [2] 8 2" xfId="2989"/>
    <cellStyle name="Percent [2] 9" xfId="779"/>
    <cellStyle name="Percent [2] 9 2" xfId="2990"/>
    <cellStyle name="Percent_!!!GO" xfId="780"/>
    <cellStyle name="Pourcentage_pldt" xfId="781"/>
    <cellStyle name="PSChar" xfId="782"/>
    <cellStyle name="PSChar 10" xfId="345"/>
    <cellStyle name="PSChar 10 2" xfId="2394"/>
    <cellStyle name="PSChar 11" xfId="2991"/>
    <cellStyle name="PSChar 2" xfId="783"/>
    <cellStyle name="PSChar 2 2" xfId="2993"/>
    <cellStyle name="PSChar 2 2 2" xfId="2994"/>
    <cellStyle name="PSChar 2 2 2 2" xfId="2995"/>
    <cellStyle name="PSChar 2 3" xfId="2996"/>
    <cellStyle name="PSChar 2 4" xfId="2997"/>
    <cellStyle name="PSChar 2 5" xfId="2992"/>
    <cellStyle name="PSChar 3" xfId="784"/>
    <cellStyle name="PSChar 3 2" xfId="2999"/>
    <cellStyle name="PSChar 4" xfId="786"/>
    <cellStyle name="PSChar 4 2" xfId="3000"/>
    <cellStyle name="PSChar 5" xfId="787"/>
    <cellStyle name="PSChar 5 2" xfId="3001"/>
    <cellStyle name="PSChar 6" xfId="788"/>
    <cellStyle name="PSChar 6 2" xfId="3002"/>
    <cellStyle name="PSChar 7" xfId="789"/>
    <cellStyle name="PSChar 7 2" xfId="3003"/>
    <cellStyle name="PSChar 8" xfId="790"/>
    <cellStyle name="PSChar 8 2" xfId="3004"/>
    <cellStyle name="PSChar 9" xfId="791"/>
    <cellStyle name="PSChar 9 2" xfId="3005"/>
    <cellStyle name="PSDate" xfId="792"/>
    <cellStyle name="PSDate 10" xfId="794"/>
    <cellStyle name="PSDate 10 2" xfId="3008"/>
    <cellStyle name="PSDate 11" xfId="3007"/>
    <cellStyle name="PSDate 2" xfId="797"/>
    <cellStyle name="PSDate 2 2" xfId="1884"/>
    <cellStyle name="PSDate 2 2 2" xfId="2263"/>
    <cellStyle name="PSDate 2 2 2 2" xfId="2327"/>
    <cellStyle name="PSDate 2 3" xfId="1817"/>
    <cellStyle name="PSDate 2 4" xfId="1898"/>
    <cellStyle name="PSDate 2 5" xfId="3009"/>
    <cellStyle name="PSDate 3" xfId="798"/>
    <cellStyle name="PSDate 3 2" xfId="3010"/>
    <cellStyle name="PSDate 4" xfId="799"/>
    <cellStyle name="PSDate 4 2" xfId="1842"/>
    <cellStyle name="PSDate 5" xfId="800"/>
    <cellStyle name="PSDate 5 2" xfId="1847"/>
    <cellStyle name="PSDate 6" xfId="801"/>
    <cellStyle name="PSDate 6 2" xfId="1831"/>
    <cellStyle name="PSDate 7" xfId="802"/>
    <cellStyle name="PSDate 7 2" xfId="3011"/>
    <cellStyle name="PSDate 8" xfId="803"/>
    <cellStyle name="PSDate 8 2" xfId="3012"/>
    <cellStyle name="PSDate 9" xfId="804"/>
    <cellStyle name="PSDate 9 2" xfId="3013"/>
    <cellStyle name="PSDec" xfId="805"/>
    <cellStyle name="PSDec 10" xfId="806"/>
    <cellStyle name="PSDec 10 2" xfId="3014"/>
    <cellStyle name="PSDec 11" xfId="2025"/>
    <cellStyle name="PSDec 2" xfId="807"/>
    <cellStyle name="PSDec 2 2" xfId="2034"/>
    <cellStyle name="PSDec 2 2 2" xfId="3016"/>
    <cellStyle name="PSDec 2 2 2 2" xfId="3019"/>
    <cellStyle name="PSDec 2 3" xfId="3021"/>
    <cellStyle name="PSDec 2 4" xfId="3023"/>
    <cellStyle name="PSDec 2 5" xfId="2030"/>
    <cellStyle name="PSDec 3" xfId="809"/>
    <cellStyle name="PSDec 3 2" xfId="3025"/>
    <cellStyle name="PSDec 4" xfId="811"/>
    <cellStyle name="PSDec 4 2" xfId="3027"/>
    <cellStyle name="PSDec 5" xfId="813"/>
    <cellStyle name="PSDec 5 2" xfId="3029"/>
    <cellStyle name="PSDec 6" xfId="815"/>
    <cellStyle name="PSDec 6 2" xfId="3031"/>
    <cellStyle name="PSDec 7" xfId="817"/>
    <cellStyle name="PSDec 7 2" xfId="3034"/>
    <cellStyle name="PSDec 8" xfId="820"/>
    <cellStyle name="PSDec 8 2" xfId="3038"/>
    <cellStyle name="PSDec 9" xfId="823"/>
    <cellStyle name="PSDec 9 2" xfId="3041"/>
    <cellStyle name="PSHeading" xfId="826"/>
    <cellStyle name="PSHeading 2" xfId="3044"/>
    <cellStyle name="PSHeading 2 2" xfId="2547"/>
    <cellStyle name="PSHeading 2 2 2" xfId="3045"/>
    <cellStyle name="PSHeading 2 2 2 2" xfId="3046"/>
    <cellStyle name="PSHeading 2 3" xfId="3047"/>
    <cellStyle name="PSHeading 2 4" xfId="3048"/>
    <cellStyle name="PSHeading 3" xfId="3049"/>
    <cellStyle name="PSHeading 4" xfId="3051"/>
    <cellStyle name="PSHeading 5" xfId="3043"/>
    <cellStyle name="PSInt" xfId="827"/>
    <cellStyle name="PSInt 10" xfId="828"/>
    <cellStyle name="PSInt 10 2" xfId="3054"/>
    <cellStyle name="PSInt 11" xfId="3053"/>
    <cellStyle name="PSInt 2" xfId="829"/>
    <cellStyle name="PSInt 2 2" xfId="3056"/>
    <cellStyle name="PSInt 2 2 2" xfId="3057"/>
    <cellStyle name="PSInt 2 2 2 2" xfId="3059"/>
    <cellStyle name="PSInt 2 3" xfId="3060"/>
    <cellStyle name="PSInt 2 4" xfId="3061"/>
    <cellStyle name="PSInt 2 5" xfId="3055"/>
    <cellStyle name="PSInt 3" xfId="830"/>
    <cellStyle name="PSInt 3 2" xfId="3063"/>
    <cellStyle name="PSInt 4" xfId="832"/>
    <cellStyle name="PSInt 4 2" xfId="3064"/>
    <cellStyle name="PSInt 5" xfId="833"/>
    <cellStyle name="PSInt 5 2" xfId="3065"/>
    <cellStyle name="PSInt 6" xfId="834"/>
    <cellStyle name="PSInt 6 2" xfId="3066"/>
    <cellStyle name="PSInt 7" xfId="835"/>
    <cellStyle name="PSInt 7 2" xfId="2230"/>
    <cellStyle name="PSInt 8" xfId="836"/>
    <cellStyle name="PSInt 8 2" xfId="2236"/>
    <cellStyle name="PSInt 9" xfId="837"/>
    <cellStyle name="PSInt 9 2" xfId="2239"/>
    <cellStyle name="PSSpacer" xfId="624"/>
    <cellStyle name="PSSpacer 10" xfId="838"/>
    <cellStyle name="PSSpacer 10 2" xfId="3067"/>
    <cellStyle name="PSSpacer 11" xfId="2705"/>
    <cellStyle name="PSSpacer 2" xfId="839"/>
    <cellStyle name="PSSpacer 2 2" xfId="2728"/>
    <cellStyle name="PSSpacer 2 2 2" xfId="3069"/>
    <cellStyle name="PSSpacer 2 2 2 2" xfId="3070"/>
    <cellStyle name="PSSpacer 2 3" xfId="3052"/>
    <cellStyle name="PSSpacer 2 4" xfId="3071"/>
    <cellStyle name="PSSpacer 2 5" xfId="3068"/>
    <cellStyle name="PSSpacer 3" xfId="840"/>
    <cellStyle name="PSSpacer 3 2" xfId="3072"/>
    <cellStyle name="PSSpacer 4" xfId="841"/>
    <cellStyle name="PSSpacer 4 2" xfId="3073"/>
    <cellStyle name="PSSpacer 5" xfId="842"/>
    <cellStyle name="PSSpacer 5 2" xfId="3074"/>
    <cellStyle name="PSSpacer 6" xfId="136"/>
    <cellStyle name="PSSpacer 6 2" xfId="2108"/>
    <cellStyle name="PSSpacer 7" xfId="843"/>
    <cellStyle name="PSSpacer 7 2" xfId="3075"/>
    <cellStyle name="PSSpacer 8" xfId="757"/>
    <cellStyle name="PSSpacer 8 2" xfId="2938"/>
    <cellStyle name="PSSpacer 9" xfId="844"/>
    <cellStyle name="PSSpacer 9 2" xfId="3076"/>
    <cellStyle name="RowLevel_0" xfId="845"/>
    <cellStyle name="sstot" xfId="847"/>
    <cellStyle name="sstot 2" xfId="3079"/>
    <cellStyle name="sstot 2 2" xfId="3080"/>
    <cellStyle name="sstot 2 2 2" xfId="1910"/>
    <cellStyle name="sstot 2 2 3" xfId="1929"/>
    <cellStyle name="sstot 2 3" xfId="3081"/>
    <cellStyle name="sstot 2 4" xfId="3082"/>
    <cellStyle name="sstot 3" xfId="3083"/>
    <cellStyle name="sstot 4" xfId="3084"/>
    <cellStyle name="sstot 5" xfId="3078"/>
    <cellStyle name="Standard_AREAS" xfId="134"/>
    <cellStyle name="t" xfId="785"/>
    <cellStyle name="t 2" xfId="3085"/>
    <cellStyle name="t 2 2" xfId="3086"/>
    <cellStyle name="t 2 2 2" xfId="3087"/>
    <cellStyle name="t 2 2 3" xfId="3088"/>
    <cellStyle name="t 2 3" xfId="3089"/>
    <cellStyle name="t 2 4" xfId="2792"/>
    <cellStyle name="t 3" xfId="3090"/>
    <cellStyle name="t 4" xfId="3091"/>
    <cellStyle name="t 5" xfId="2998"/>
    <cellStyle name="t_HVAC Equipment (3)" xfId="849"/>
    <cellStyle name="t_HVAC Equipment (3) 2" xfId="2635"/>
    <cellStyle name="t_HVAC Equipment (3) 2 2" xfId="3093"/>
    <cellStyle name="t_HVAC Equipment (3) 2 2 2" xfId="2596"/>
    <cellStyle name="t_HVAC Equipment (3) 2 2 3" xfId="2598"/>
    <cellStyle name="t_HVAC Equipment (3) 2 3" xfId="3094"/>
    <cellStyle name="t_HVAC Equipment (3) 2 4" xfId="3096"/>
    <cellStyle name="t_HVAC Equipment (3) 3" xfId="3097"/>
    <cellStyle name="t_HVAC Equipment (3) 4" xfId="3098"/>
    <cellStyle name="t_HVAC Equipment (3) 5" xfId="3092"/>
    <cellStyle name="t_HVAC Equipment (3)_Sheet1" xfId="850"/>
    <cellStyle name="t_HVAC Equipment (3)_Sheet1 2" xfId="3100"/>
    <cellStyle name="t_HVAC Equipment (3)_Sheet1 2 2" xfId="2326"/>
    <cellStyle name="t_HVAC Equipment (3)_Sheet1 2 2 2" xfId="3101"/>
    <cellStyle name="t_HVAC Equipment (3)_Sheet1 2 2 3" xfId="3102"/>
    <cellStyle name="t_HVAC Equipment (3)_Sheet1 2 3" xfId="1943"/>
    <cellStyle name="t_HVAC Equipment (3)_Sheet1 2 4" xfId="1823"/>
    <cellStyle name="t_HVAC Equipment (3)_Sheet1 3" xfId="3104"/>
    <cellStyle name="t_HVAC Equipment (3)_Sheet1 4" xfId="3105"/>
    <cellStyle name="t_HVAC Equipment (3)_Sheet1 5" xfId="3099"/>
    <cellStyle name="t_HVAC Equipment (3)_Sheet1_12月份体育中心分校收入说明表2012年" xfId="851"/>
    <cellStyle name="t_HVAC Equipment (3)_Sheet1_12月份体育中心分校收入说明表2012年 2" xfId="1970"/>
    <cellStyle name="t_HVAC Equipment (3)_Sheet1_Book1" xfId="852"/>
    <cellStyle name="t_HVAC Equipment (3)_Sheet1_Book1 2" xfId="3108"/>
    <cellStyle name="t_HVAC Equipment (3)_Sheet1_Book1 2 2" xfId="3109"/>
    <cellStyle name="t_HVAC Equipment (3)_Sheet1_Book1 2 2 2" xfId="3110"/>
    <cellStyle name="t_HVAC Equipment (3)_Sheet1_Book1 2 2 3" xfId="3111"/>
    <cellStyle name="t_HVAC Equipment (3)_Sheet1_Book1 2 3" xfId="3112"/>
    <cellStyle name="t_HVAC Equipment (3)_Sheet1_Book1 2 4" xfId="3113"/>
    <cellStyle name="t_HVAC Equipment (3)_Sheet1_Book1 3" xfId="2937"/>
    <cellStyle name="t_HVAC Equipment (3)_Sheet1_Book1 4" xfId="3114"/>
    <cellStyle name="t_HVAC Equipment (3)_Sheet1_Book1 5" xfId="3107"/>
    <cellStyle name="t_HVAC Equipment (3)_Sheet1_Book1_1" xfId="853"/>
    <cellStyle name="t_HVAC Equipment (3)_Sheet1_Book1_1 2" xfId="2440"/>
    <cellStyle name="t_HVAC Equipment (3)_Sheet1_Book1_1 2 2" xfId="3115"/>
    <cellStyle name="t_HVAC Equipment (3)_Sheet1_Book1_1 2 2 2" xfId="2093"/>
    <cellStyle name="t_HVAC Equipment (3)_Sheet1_Book1_1 2 2 3" xfId="2096"/>
    <cellStyle name="t_HVAC Equipment (3)_Sheet1_Book1_1 2 3" xfId="2419"/>
    <cellStyle name="t_HVAC Equipment (3)_Sheet1_Book1_1 2 4" xfId="3116"/>
    <cellStyle name="t_HVAC Equipment (3)_Sheet1_Book1_1 3" xfId="2443"/>
    <cellStyle name="t_HVAC Equipment (3)_Sheet1_Book1_1 4" xfId="3117"/>
    <cellStyle name="t_HVAC Equipment (3)_Sheet1_Book1_1 5" xfId="2906"/>
    <cellStyle name="t_HVAC Equipment (3)_Sheet1_招生明细" xfId="388"/>
    <cellStyle name="t_HVAC Equipment (3)_Sheet1_招生明细 2" xfId="2115"/>
    <cellStyle name="t_HVAC Equipment (3)_招生明细" xfId="854"/>
    <cellStyle name="t_HVAC Equipment (3)_招生明细 2" xfId="3118"/>
    <cellStyle name="t_Sheet1" xfId="855"/>
    <cellStyle name="t_Sheet1 2" xfId="3120"/>
    <cellStyle name="t_Sheet1 2 2" xfId="3121"/>
    <cellStyle name="t_Sheet1 2 2 2" xfId="3122"/>
    <cellStyle name="t_Sheet1 2 2 3" xfId="3124"/>
    <cellStyle name="t_Sheet1 2 3" xfId="3125"/>
    <cellStyle name="t_Sheet1 2 4" xfId="3126"/>
    <cellStyle name="t_Sheet1 3" xfId="3127"/>
    <cellStyle name="t_Sheet1 4" xfId="3128"/>
    <cellStyle name="t_Sheet1 5" xfId="3119"/>
    <cellStyle name="t_Sheet1_12月份体育中心分校收入说明表2012年" xfId="856"/>
    <cellStyle name="t_Sheet1_12月份体育中心分校收入说明表2012年 2" xfId="3129"/>
    <cellStyle name="t_Sheet1_Book1" xfId="857"/>
    <cellStyle name="t_Sheet1_Book1 2" xfId="2404"/>
    <cellStyle name="t_Sheet1_Book1 2 2" xfId="3131"/>
    <cellStyle name="t_Sheet1_Book1 2 2 2" xfId="2986"/>
    <cellStyle name="t_Sheet1_Book1 2 2 3" xfId="2988"/>
    <cellStyle name="t_Sheet1_Book1 2 3" xfId="3132"/>
    <cellStyle name="t_Sheet1_Book1 2 4" xfId="2124"/>
    <cellStyle name="t_Sheet1_Book1 3" xfId="2405"/>
    <cellStyle name="t_Sheet1_Book1 4" xfId="2406"/>
    <cellStyle name="t_Sheet1_Book1 5" xfId="3130"/>
    <cellStyle name="t_Sheet1_Book1_1" xfId="858"/>
    <cellStyle name="t_Sheet1_Book1_1 2" xfId="2293"/>
    <cellStyle name="t_Sheet1_Book1_1 2 2" xfId="3133"/>
    <cellStyle name="t_Sheet1_Book1_1 2 2 2" xfId="3135"/>
    <cellStyle name="t_Sheet1_Book1_1 2 2 3" xfId="3137"/>
    <cellStyle name="t_Sheet1_Book1_1 2 3" xfId="3138"/>
    <cellStyle name="t_Sheet1_Book1_1 2 4" xfId="3139"/>
    <cellStyle name="t_Sheet1_Book1_1 3" xfId="2294"/>
    <cellStyle name="t_Sheet1_Book1_1 4" xfId="2295"/>
    <cellStyle name="t_Sheet1_Book1_1 5" xfId="2967"/>
    <cellStyle name="t_Sheet1_招生明细" xfId="859"/>
    <cellStyle name="t_Sheet1_招生明细 2" xfId="2378"/>
    <cellStyle name="t_招生明细" xfId="831"/>
    <cellStyle name="t_招生明细 2" xfId="3062"/>
    <cellStyle name="百分比" xfId="13" builtinId="5"/>
    <cellStyle name="百分比 10" xfId="860"/>
    <cellStyle name="百分比 11" xfId="861"/>
    <cellStyle name="百分比 12" xfId="862"/>
    <cellStyle name="百分比 13" xfId="863"/>
    <cellStyle name="百分比 14" xfId="864"/>
    <cellStyle name="百分比 15" xfId="865"/>
    <cellStyle name="百分比 16" xfId="867"/>
    <cellStyle name="百分比 17" xfId="869"/>
    <cellStyle name="百分比 18" xfId="871"/>
    <cellStyle name="百分比 19" xfId="873"/>
    <cellStyle name="百分比 2" xfId="875"/>
    <cellStyle name="百分比 20" xfId="866"/>
    <cellStyle name="百分比 21" xfId="868"/>
    <cellStyle name="百分比 22" xfId="870"/>
    <cellStyle name="百分比 23" xfId="872"/>
    <cellStyle name="百分比 24" xfId="874"/>
    <cellStyle name="百分比 3" xfId="876"/>
    <cellStyle name="百分比 4" xfId="877"/>
    <cellStyle name="百分比 4 10" xfId="878"/>
    <cellStyle name="百分比 4 11" xfId="879"/>
    <cellStyle name="百分比 4 12" xfId="880"/>
    <cellStyle name="百分比 4 13" xfId="881"/>
    <cellStyle name="百分比 4 14" xfId="882"/>
    <cellStyle name="百分比 4 15" xfId="883"/>
    <cellStyle name="百分比 4 16" xfId="761"/>
    <cellStyle name="百分比 4 17" xfId="885"/>
    <cellStyle name="百分比 4 18" xfId="887"/>
    <cellStyle name="百分比 4 19" xfId="888"/>
    <cellStyle name="百分比 4 2" xfId="889"/>
    <cellStyle name="百分比 4 2 2" xfId="2721"/>
    <cellStyle name="百分比 4 2 2 2" xfId="3143"/>
    <cellStyle name="百分比 4 2 2 3" xfId="3144"/>
    <cellStyle name="百分比 4 2 3" xfId="2724"/>
    <cellStyle name="百分比 4 2 4" xfId="2284"/>
    <cellStyle name="百分比 4 2 5" xfId="3142"/>
    <cellStyle name="百分比 4 20" xfId="884"/>
    <cellStyle name="百分比 4 21" xfId="762"/>
    <cellStyle name="百分比 4 22" xfId="886"/>
    <cellStyle name="百分比 4 23" xfId="3140"/>
    <cellStyle name="百分比 4 3" xfId="891"/>
    <cellStyle name="百分比 4 3 2" xfId="3146"/>
    <cellStyle name="百分比 4 4" xfId="893"/>
    <cellStyle name="百分比 4 4 2" xfId="3147"/>
    <cellStyle name="百分比 4 5" xfId="895"/>
    <cellStyle name="百分比 4 6" xfId="897"/>
    <cellStyle name="百分比 4 7" xfId="899"/>
    <cellStyle name="百分比 4 8" xfId="902"/>
    <cellStyle name="百分比 4 9" xfId="904"/>
    <cellStyle name="百分比 4_2014年4月城建分校教学部工资表（OK)" xfId="906"/>
    <cellStyle name="百分比 5" xfId="908"/>
    <cellStyle name="百分比 6" xfId="909"/>
    <cellStyle name="百分比 6 10" xfId="910"/>
    <cellStyle name="百分比 6 11" xfId="911"/>
    <cellStyle name="百分比 6 12" xfId="913"/>
    <cellStyle name="百分比 6 13" xfId="914"/>
    <cellStyle name="百分比 6 14" xfId="915"/>
    <cellStyle name="百分比 6 15" xfId="916"/>
    <cellStyle name="百分比 6 16" xfId="918"/>
    <cellStyle name="百分比 6 17" xfId="795"/>
    <cellStyle name="百分比 6 18" xfId="921"/>
    <cellStyle name="百分比 6 19" xfId="922"/>
    <cellStyle name="百分比 6 2" xfId="923"/>
    <cellStyle name="百分比 6 2 2" xfId="3154"/>
    <cellStyle name="百分比 6 2 2 2" xfId="3155"/>
    <cellStyle name="百分比 6 2 2 3" xfId="3156"/>
    <cellStyle name="百分比 6 2 2 4" xfId="3820"/>
    <cellStyle name="百分比 6 2 3" xfId="3157"/>
    <cellStyle name="百分比 6 2 4" xfId="3158"/>
    <cellStyle name="百分比 6 2 5" xfId="3153"/>
    <cellStyle name="百分比 6 20" xfId="917"/>
    <cellStyle name="百分比 6 21" xfId="919"/>
    <cellStyle name="百分比 6 22" xfId="796"/>
    <cellStyle name="百分比 6 23" xfId="3152"/>
    <cellStyle name="百分比 6 3" xfId="732"/>
    <cellStyle name="百分比 6 3 2" xfId="2847"/>
    <cellStyle name="百分比 6 3 2 2" xfId="3822"/>
    <cellStyle name="百分比 6 4" xfId="924"/>
    <cellStyle name="百分比 6 4 2" xfId="3159"/>
    <cellStyle name="百分比 6 4 2 2" xfId="3825"/>
    <cellStyle name="百分比 6 5" xfId="925"/>
    <cellStyle name="百分比 6 6" xfId="926"/>
    <cellStyle name="百分比 6 7" xfId="142"/>
    <cellStyle name="百分比 6 8" xfId="928"/>
    <cellStyle name="百分比 6 9" xfId="930"/>
    <cellStyle name="百分比 6_2014年4月城建分校教学部工资表（OK)" xfId="932"/>
    <cellStyle name="百分比 7" xfId="933"/>
    <cellStyle name="百分比 8" xfId="934"/>
    <cellStyle name="百分比 9" xfId="935"/>
    <cellStyle name="捠壿 [0.00]_Region Orders (2)" xfId="621"/>
    <cellStyle name="捠壿_Region Orders (2)" xfId="936"/>
    <cellStyle name="编号" xfId="937"/>
    <cellStyle name="编号 2" xfId="3164"/>
    <cellStyle name="编号 2 2" xfId="3165"/>
    <cellStyle name="编号 2 2 2" xfId="3166"/>
    <cellStyle name="编号 2 2 2 2" xfId="3167"/>
    <cellStyle name="编号 2 3" xfId="3168"/>
    <cellStyle name="编号 2 4" xfId="3169"/>
    <cellStyle name="编号 3" xfId="3170"/>
    <cellStyle name="编号 4" xfId="3171"/>
    <cellStyle name="编号 5" xfId="3163"/>
    <cellStyle name="标题 1 2" xfId="938"/>
    <cellStyle name="标题 1 2 2" xfId="3173"/>
    <cellStyle name="标题 1 2 2 2" xfId="3175"/>
    <cellStyle name="标题 1 2 2 2 2" xfId="3176"/>
    <cellStyle name="标题 1 2 3" xfId="3177"/>
    <cellStyle name="标题 1 2 4" xfId="3178"/>
    <cellStyle name="标题 1 2 5" xfId="3172"/>
    <cellStyle name="标题 1 3" xfId="939"/>
    <cellStyle name="标题 1 3 2" xfId="1863"/>
    <cellStyle name="标题 1 4" xfId="940"/>
    <cellStyle name="标题 1 4 2" xfId="1888"/>
    <cellStyle name="标题 1 5" xfId="941"/>
    <cellStyle name="标题 1 5 2 2" xfId="453"/>
    <cellStyle name="标题 1 6" xfId="943"/>
    <cellStyle name="标题 1 7" xfId="944"/>
    <cellStyle name="标题 1 8" xfId="945"/>
    <cellStyle name="标题 1 9" xfId="946"/>
    <cellStyle name="标题 10" xfId="947"/>
    <cellStyle name="标题 11" xfId="948"/>
    <cellStyle name="标题 12" xfId="949"/>
    <cellStyle name="标题 2 2" xfId="950"/>
    <cellStyle name="标题 2 2 2" xfId="3179"/>
    <cellStyle name="标题 2 2 2 2" xfId="2139"/>
    <cellStyle name="标题 2 2 2 2 2" xfId="3180"/>
    <cellStyle name="标题 2 2 2 4 13 2" xfId="952"/>
    <cellStyle name="标题 2 2 2 4 13 2 2" xfId="953"/>
    <cellStyle name="标题 2 2 3" xfId="3058"/>
    <cellStyle name="标题 2 2 4" xfId="2242"/>
    <cellStyle name="标题 2 3" xfId="955"/>
    <cellStyle name="标题 2 3 2" xfId="3181"/>
    <cellStyle name="标题 2 4" xfId="956"/>
    <cellStyle name="标题 2 4 2" xfId="3182"/>
    <cellStyle name="标题 2 5" xfId="957"/>
    <cellStyle name="标题 2 6" xfId="958"/>
    <cellStyle name="标题 2 7" xfId="960"/>
    <cellStyle name="标题 2 8" xfId="961"/>
    <cellStyle name="标题 2 9" xfId="962"/>
    <cellStyle name="标题 3 2" xfId="963"/>
    <cellStyle name="标题 3 2 2" xfId="3187"/>
    <cellStyle name="标题 3 2 2 2" xfId="3188"/>
    <cellStyle name="标题 3 2 2 2 2" xfId="3189"/>
    <cellStyle name="标题 3 2 3" xfId="3190"/>
    <cellStyle name="标题 3 2 4" xfId="3191"/>
    <cellStyle name="标题 3 2 5" xfId="3186"/>
    <cellStyle name="标题 3 3" xfId="964"/>
    <cellStyle name="标题 3 3 2" xfId="3192"/>
    <cellStyle name="标题 3 4" xfId="965"/>
    <cellStyle name="标题 3 4 2" xfId="3193"/>
    <cellStyle name="标题 3 4 5 2" xfId="564"/>
    <cellStyle name="标题 3 5" xfId="966"/>
    <cellStyle name="标题 3 6" xfId="967"/>
    <cellStyle name="标题 3 7" xfId="968"/>
    <cellStyle name="标题 3 8" xfId="969"/>
    <cellStyle name="标题 3 9" xfId="970"/>
    <cellStyle name="标题 4 2" xfId="971"/>
    <cellStyle name="标题 4 2 2" xfId="3196"/>
    <cellStyle name="标题 4 2 2 2" xfId="3197"/>
    <cellStyle name="标题 4 2 2 2 2" xfId="3198"/>
    <cellStyle name="标题 4 2 3" xfId="3199"/>
    <cellStyle name="标题 4 2 4" xfId="3201"/>
    <cellStyle name="标题 4 2 5" xfId="3195"/>
    <cellStyle name="标题 4 3" xfId="973"/>
    <cellStyle name="标题 4 3 2" xfId="3202"/>
    <cellStyle name="标题 4 4" xfId="975"/>
    <cellStyle name="标题 4 4 2" xfId="3203"/>
    <cellStyle name="标题 4 4 2 2 3 2" xfId="977"/>
    <cellStyle name="标题 4 5" xfId="979"/>
    <cellStyle name="标题 4 6" xfId="981"/>
    <cellStyle name="标题 4 7" xfId="983"/>
    <cellStyle name="标题 4 8" xfId="985"/>
    <cellStyle name="标题 4 9" xfId="987"/>
    <cellStyle name="标题 5" xfId="988"/>
    <cellStyle name="标题 5 2" xfId="3205"/>
    <cellStyle name="标题 5 2 2" xfId="3207"/>
    <cellStyle name="标题 5 2 2 2" xfId="3208"/>
    <cellStyle name="标题 5 3" xfId="2768"/>
    <cellStyle name="标题 5 4" xfId="3209"/>
    <cellStyle name="标题 5 5" xfId="3204"/>
    <cellStyle name="标题 6" xfId="989"/>
    <cellStyle name="标题 6 2" xfId="3210"/>
    <cellStyle name="标题 7" xfId="990"/>
    <cellStyle name="标题 7 2" xfId="3211"/>
    <cellStyle name="标题 8" xfId="992"/>
    <cellStyle name="标题 9" xfId="993"/>
    <cellStyle name="标题1" xfId="994"/>
    <cellStyle name="标题1 2" xfId="2469"/>
    <cellStyle name="标题1 2 2" xfId="3215"/>
    <cellStyle name="标题1 2 2 2" xfId="3216"/>
    <cellStyle name="标题1 2 2 2 2" xfId="3218"/>
    <cellStyle name="标题1 2 3" xfId="3220"/>
    <cellStyle name="标题1 2 4" xfId="3222"/>
    <cellStyle name="标题1 3" xfId="2471"/>
    <cellStyle name="标题1 4" xfId="2473"/>
    <cellStyle name="标题1 5" xfId="1966"/>
    <cellStyle name="表标题" xfId="996"/>
    <cellStyle name="表标题 10" xfId="3223"/>
    <cellStyle name="表标题 2" xfId="997"/>
    <cellStyle name="表标题 2 2" xfId="3050"/>
    <cellStyle name="表标题 2 2 2" xfId="3226"/>
    <cellStyle name="表标题 2 2 2 2" xfId="3227"/>
    <cellStyle name="表标题 2 3" xfId="3228"/>
    <cellStyle name="表标题 2 4" xfId="3229"/>
    <cellStyle name="表标题 2 5" xfId="3225"/>
    <cellStyle name="表标题 3" xfId="999"/>
    <cellStyle name="表标题 3 2" xfId="3230"/>
    <cellStyle name="表标题 4" xfId="1000"/>
    <cellStyle name="表标题 4 2" xfId="3231"/>
    <cellStyle name="表标题 5" xfId="1001"/>
    <cellStyle name="表标题 5 2" xfId="3233"/>
    <cellStyle name="表标题 6" xfId="1002"/>
    <cellStyle name="表标题 6 2" xfId="3234"/>
    <cellStyle name="表标题 7" xfId="1003"/>
    <cellStyle name="表标题 7 2" xfId="3235"/>
    <cellStyle name="表标题 8" xfId="1004"/>
    <cellStyle name="表标题 8 2" xfId="3236"/>
    <cellStyle name="表标题 9" xfId="1006"/>
    <cellStyle name="表标题 9 2" xfId="3237"/>
    <cellStyle name="部门" xfId="1007"/>
    <cellStyle name="部门 2" xfId="3240"/>
    <cellStyle name="部门 2 2" xfId="3241"/>
    <cellStyle name="部门 2 2 2" xfId="2972"/>
    <cellStyle name="部门 2 2 2 2" xfId="1965"/>
    <cellStyle name="部门 2 3" xfId="3242"/>
    <cellStyle name="部门 2 4" xfId="1881"/>
    <cellStyle name="部门 3" xfId="3243"/>
    <cellStyle name="部门 4" xfId="1811"/>
    <cellStyle name="部门 5" xfId="3239"/>
    <cellStyle name="差 2" xfId="1008"/>
    <cellStyle name="差 2 2" xfId="2463"/>
    <cellStyle name="差 2 2 2" xfId="3245"/>
    <cellStyle name="差 2 2 2 2" xfId="3246"/>
    <cellStyle name="差 2 3" xfId="2465"/>
    <cellStyle name="差 2 4" xfId="3247"/>
    <cellStyle name="差 2 5" xfId="3244"/>
    <cellStyle name="差 3" xfId="1010"/>
    <cellStyle name="差 3 2" xfId="3248"/>
    <cellStyle name="差 4" xfId="1012"/>
    <cellStyle name="差 4 2" xfId="3249"/>
    <cellStyle name="差 5" xfId="1014"/>
    <cellStyle name="差 6" xfId="1016"/>
    <cellStyle name="差 7" xfId="1018"/>
    <cellStyle name="差 8" xfId="1019"/>
    <cellStyle name="差 9" xfId="26"/>
    <cellStyle name="差_2013年收入说明表更新" xfId="1020"/>
    <cellStyle name="差_7.1罗平县大学生“村官”统计季报表(7月修订，下发空表)" xfId="1021"/>
    <cellStyle name="差_7.1罗平县大学生“村官”统计季报表(7月修订，下发空表) 10" xfId="3251"/>
    <cellStyle name="差_7.1罗平县大学生“村官”统计季报表(7月修订，下发空表) 2" xfId="664"/>
    <cellStyle name="差_7.1罗平县大学生“村官”统计季报表(7月修订，下发空表) 2 2" xfId="2961"/>
    <cellStyle name="差_7.1罗平县大学生“村官”统计季报表(7月修订，下发空表) 2 2 2" xfId="2963"/>
    <cellStyle name="差_7.1罗平县大学生“村官”统计季报表(7月修订，下发空表) 2 2 3" xfId="2965"/>
    <cellStyle name="差_7.1罗平县大学生“村官”统计季报表(7月修订，下发空表) 2 3" xfId="2969"/>
    <cellStyle name="差_7.1罗平县大学生“村官”统计季报表(7月修订，下发空表) 2 4" xfId="2971"/>
    <cellStyle name="差_7.1罗平县大学生“村官”统计季报表(7月修订，下发空表) 2 5" xfId="2756"/>
    <cellStyle name="差_7.1罗平县大学生“村官”统计季报表(7月修订，下发空表) 2_2014年4月城建分校教学部工资表（OK)" xfId="1022"/>
    <cellStyle name="差_7.1罗平县大学生“村官”统计季报表(7月修订，下发空表) 3" xfId="1024"/>
    <cellStyle name="差_7.1罗平县大学生“村官”统计季报表(7月修订，下发空表) 3 2" xfId="3254"/>
    <cellStyle name="差_7.1罗平县大学生“村官”统计季报表(7月修订，下发空表) 3_2014年4月城建分校教学部工资表（OK)" xfId="1026"/>
    <cellStyle name="差_7.1罗平县大学生“村官”统计季报表(7月修订，下发空表) 4" xfId="1027"/>
    <cellStyle name="差_7.1罗平县大学生“村官”统计季报表(7月修订，下发空表) 4 2" xfId="3255"/>
    <cellStyle name="差_7.1罗平县大学生“村官”统计季报表(7月修订，下发空表) 4_2014年4月城建分校教学部工资表（OK)" xfId="1029"/>
    <cellStyle name="差_7.1罗平县大学生“村官”统计季报表(7月修订，下发空表) 5" xfId="1030"/>
    <cellStyle name="差_7.1罗平县大学生“村官”统计季报表(7月修订，下发空表) 5_2014年4月城建分校教学部工资表（OK)" xfId="1032"/>
    <cellStyle name="差_7.1罗平县大学生“村官”统计季报表(7月修订，下发空表) 6" xfId="1033"/>
    <cellStyle name="差_7.1罗平县大学生“村官”统计季报表(7月修订，下发空表) 6_2014年4月城建分校教学部工资表（OK)" xfId="1035"/>
    <cellStyle name="差_7.1罗平县大学生“村官”统计季报表(7月修订，下发空表) 7" xfId="1036"/>
    <cellStyle name="差_7.1罗平县大学生“村官”统计季报表(7月修订，下发空表) 7_2014年4月城建分校教学部工资表（OK)" xfId="1038"/>
    <cellStyle name="差_7.1罗平县大学生“村官”统计季报表(7月修订，下发空表) 8" xfId="1039"/>
    <cellStyle name="差_7.1罗平县大学生“村官”统计季报表(7月修订，下发空表) 8_2014年4月城建分校教学部工资表（OK)" xfId="1041"/>
    <cellStyle name="差_7.1罗平县大学生“村官”统计季报表(7月修订，下发空表) 9" xfId="1042"/>
    <cellStyle name="差_7.1罗平县大学生“村官”统计季报表(7月修订，下发空表) 9_2014年4月城建分校教学部工资表（OK)" xfId="1044"/>
    <cellStyle name="差_Book1" xfId="1045"/>
    <cellStyle name="差_Book1 10" xfId="3258"/>
    <cellStyle name="差_Book1 2" xfId="634"/>
    <cellStyle name="差_Book1 2 2" xfId="3259"/>
    <cellStyle name="差_Book1 2 2 2" xfId="3260"/>
    <cellStyle name="差_Book1 2 2 3" xfId="3261"/>
    <cellStyle name="差_Book1 2 3" xfId="3262"/>
    <cellStyle name="差_Book1 2 4" xfId="3263"/>
    <cellStyle name="差_Book1 2 5" xfId="2718"/>
    <cellStyle name="差_Book1 2_2014年4月城建分校教学部工资表（OK)" xfId="1046"/>
    <cellStyle name="差_Book1 3" xfId="636"/>
    <cellStyle name="差_Book1 3 2" xfId="2720"/>
    <cellStyle name="差_Book1 3_2014年4月城建分校教学部工资表（OK)" xfId="1047"/>
    <cellStyle name="差_Book1 4" xfId="638"/>
    <cellStyle name="差_Book1 4 2" xfId="2723"/>
    <cellStyle name="差_Book1 4_2014年4月城建分校教学部工资表（OK)" xfId="734"/>
    <cellStyle name="差_Book1 5" xfId="640"/>
    <cellStyle name="差_Book1 5_2014年4月城建分校教学部工资表（OK)" xfId="1048"/>
    <cellStyle name="差_Book1 6" xfId="642"/>
    <cellStyle name="差_Book1 6_2014年4月城建分校教学部工资表（OK)" xfId="1049"/>
    <cellStyle name="差_Book1 7" xfId="1050"/>
    <cellStyle name="差_Book1 7_2014年4月城建分校教学部工资表（OK)" xfId="1051"/>
    <cellStyle name="差_Book1 8" xfId="1052"/>
    <cellStyle name="差_Book1 8_2014年4月城建分校教学部工资表（OK)" xfId="920"/>
    <cellStyle name="差_Book1 9" xfId="1053"/>
    <cellStyle name="差_Book1 9_2014年4月城建分校教学部工资表（OK)" xfId="1054"/>
    <cellStyle name="差_Book1_1" xfId="1056"/>
    <cellStyle name="差_Book1_1 10" xfId="3264"/>
    <cellStyle name="差_Book1_1 2" xfId="1057"/>
    <cellStyle name="差_Book1_1 2 2" xfId="3267"/>
    <cellStyle name="差_Book1_1 2 2 2" xfId="2199"/>
    <cellStyle name="差_Book1_1 2 2 2 2" xfId="3269"/>
    <cellStyle name="差_Book1_1 2 3" xfId="2057"/>
    <cellStyle name="差_Book1_1 2 4" xfId="3270"/>
    <cellStyle name="差_Book1_1 2 5" xfId="3265"/>
    <cellStyle name="差_Book1_1 2_2014年4月城建分校教学部工资表（OK)" xfId="1058"/>
    <cellStyle name="差_Book1_1 2_2014年4月城建分校教学部工资表（OK) 2" xfId="3271"/>
    <cellStyle name="差_Book1_1 3" xfId="1059"/>
    <cellStyle name="差_Book1_1 3 2" xfId="2677"/>
    <cellStyle name="差_Book1_1 3_2014年4月城建分校教学部工资表（OK)" xfId="1060"/>
    <cellStyle name="差_Book1_1 3_2014年4月城建分校教学部工资表（OK) 2" xfId="3272"/>
    <cellStyle name="差_Book1_1 4" xfId="1061"/>
    <cellStyle name="差_Book1_1 4 2" xfId="2681"/>
    <cellStyle name="差_Book1_1 4_2014年4月城建分校教学部工资表（OK)" xfId="1062"/>
    <cellStyle name="差_Book1_1 4_2014年4月城建分校教学部工资表（OK) 2" xfId="3273"/>
    <cellStyle name="差_Book1_1 5" xfId="1064"/>
    <cellStyle name="差_Book1_1 5 2" xfId="2683"/>
    <cellStyle name="差_Book1_1 5_2014年4月城建分校教学部工资表（OK)" xfId="1065"/>
    <cellStyle name="差_Book1_1 5_2014年4月城建分校教学部工资表（OK) 2" xfId="3274"/>
    <cellStyle name="差_Book1_1 6" xfId="764"/>
    <cellStyle name="差_Book1_1 6 2" xfId="2941"/>
    <cellStyle name="差_Book1_1 6_2014年4月城建分校教学部工资表（OK)" xfId="1066"/>
    <cellStyle name="差_Book1_1 6_2014年4月城建分校教学部工资表（OK) 2" xfId="3275"/>
    <cellStyle name="差_Book1_1 7" xfId="1067"/>
    <cellStyle name="差_Book1_1 7 2" xfId="2810"/>
    <cellStyle name="差_Book1_1 7_2014年4月城建分校教学部工资表（OK)" xfId="1068"/>
    <cellStyle name="差_Book1_1 7_2014年4月城建分校教学部工资表（OK) 2" xfId="3276"/>
    <cellStyle name="差_Book1_1 8" xfId="1069"/>
    <cellStyle name="差_Book1_1 8 2" xfId="2815"/>
    <cellStyle name="差_Book1_1 8_2014年4月城建分校教学部工资表（OK)" xfId="1070"/>
    <cellStyle name="差_Book1_1 8_2014年4月城建分校教学部工资表（OK) 2" xfId="3278"/>
    <cellStyle name="差_Book1_1 9" xfId="21"/>
    <cellStyle name="差_Book1_1 9 2" xfId="1827"/>
    <cellStyle name="差_Book1_1 9_2014年4月城建分校教学部工资表（OK)" xfId="1072"/>
    <cellStyle name="差_Book1_1 9_2014年4月城建分校教学部工资表（OK) 2" xfId="3279"/>
    <cellStyle name="差_Book1_1_Book1" xfId="1073"/>
    <cellStyle name="差_Book1_1_Book1 10" xfId="3280"/>
    <cellStyle name="差_Book1_1_Book1 2" xfId="1074"/>
    <cellStyle name="差_Book1_1_Book1 2 2" xfId="3282"/>
    <cellStyle name="差_Book1_1_Book1 2 2 2" xfId="3283"/>
    <cellStyle name="差_Book1_1_Book1 2 2 2 2" xfId="3284"/>
    <cellStyle name="差_Book1_1_Book1 2 3" xfId="3285"/>
    <cellStyle name="差_Book1_1_Book1 2 4" xfId="3286"/>
    <cellStyle name="差_Book1_1_Book1 2 5" xfId="3281"/>
    <cellStyle name="差_Book1_1_Book1 2_2014年4月城建分校教学部工资表（OK)" xfId="1075"/>
    <cellStyle name="差_Book1_1_Book1 2_2014年4月城建分校教学部工资表（OK) 2" xfId="3287"/>
    <cellStyle name="差_Book1_1_Book1 3" xfId="1076"/>
    <cellStyle name="差_Book1_1_Book1 3 2" xfId="3288"/>
    <cellStyle name="差_Book1_1_Book1 3_2014年4月城建分校教学部工资表（OK)" xfId="1077"/>
    <cellStyle name="差_Book1_1_Book1 3_2014年4月城建分校教学部工资表（OK) 2" xfId="3289"/>
    <cellStyle name="差_Book1_1_Book1 4" xfId="1078"/>
    <cellStyle name="差_Book1_1_Book1 4 2" xfId="3290"/>
    <cellStyle name="差_Book1_1_Book1 4_2014年4月城建分校教学部工资表（OK)" xfId="1079"/>
    <cellStyle name="差_Book1_1_Book1 4_2014年4月城建分校教学部工资表（OK) 2" xfId="3291"/>
    <cellStyle name="差_Book1_1_Book1 5" xfId="1081"/>
    <cellStyle name="差_Book1_1_Book1 5 2" xfId="3292"/>
    <cellStyle name="差_Book1_1_Book1 5_2014年4月城建分校教学部工资表（OK)" xfId="1082"/>
    <cellStyle name="差_Book1_1_Book1 5_2014年4月城建分校教学部工资表（OK) 2" xfId="3293"/>
    <cellStyle name="差_Book1_1_Book1 6" xfId="1083"/>
    <cellStyle name="差_Book1_1_Book1 6 2" xfId="3294"/>
    <cellStyle name="差_Book1_1_Book1 6_2014年4月城建分校教学部工资表（OK)" xfId="1084"/>
    <cellStyle name="差_Book1_1_Book1 6_2014年4月城建分校教学部工资表（OK) 2" xfId="3295"/>
    <cellStyle name="差_Book1_1_Book1 7" xfId="1085"/>
    <cellStyle name="差_Book1_1_Book1 7 2" xfId="3296"/>
    <cellStyle name="差_Book1_1_Book1 7_2014年4月城建分校教学部工资表（OK)" xfId="1086"/>
    <cellStyle name="差_Book1_1_Book1 7_2014年4月城建分校教学部工资表（OK) 2" xfId="3297"/>
    <cellStyle name="差_Book1_1_Book1 8" xfId="1087"/>
    <cellStyle name="差_Book1_1_Book1 8 2" xfId="3298"/>
    <cellStyle name="差_Book1_1_Book1 8_2014年4月城建分校教学部工资表（OK)" xfId="1088"/>
    <cellStyle name="差_Book1_1_Book1 8_2014年4月城建分校教学部工资表（OK) 2" xfId="3299"/>
    <cellStyle name="差_Book1_1_Book1 9" xfId="1089"/>
    <cellStyle name="差_Book1_1_Book1 9 2" xfId="3300"/>
    <cellStyle name="差_Book1_1_Book1 9_2014年4月城建分校教学部工资表（OK)" xfId="1090"/>
    <cellStyle name="差_Book1_1_Book1 9_2014年4月城建分校教学部工资表（OK) 2" xfId="3301"/>
    <cellStyle name="差_Book1_1_Book1_1" xfId="1091"/>
    <cellStyle name="差_Book1_1_Book1_1 10" xfId="3302"/>
    <cellStyle name="差_Book1_1_Book1_1 2" xfId="1092"/>
    <cellStyle name="差_Book1_1_Book1_1 2 2" xfId="2412"/>
    <cellStyle name="差_Book1_1_Book1_1 2 2 2" xfId="3304"/>
    <cellStyle name="差_Book1_1_Book1_1 2 2 3" xfId="3305"/>
    <cellStyle name="差_Book1_1_Book1_1 2 3" xfId="2413"/>
    <cellStyle name="差_Book1_1_Book1_1 2 4" xfId="2414"/>
    <cellStyle name="差_Book1_1_Book1_1 2 5" xfId="3303"/>
    <cellStyle name="差_Book1_1_Book1_1 2_2014年4月城建分校教学部工资表（OK)" xfId="1093"/>
    <cellStyle name="差_Book1_1_Book1_1 3" xfId="846"/>
    <cellStyle name="差_Book1_1_Book1_1 3 2" xfId="3077"/>
    <cellStyle name="差_Book1_1_Book1_1 3_2014年4月城建分校教学部工资表（OK)" xfId="327"/>
    <cellStyle name="差_Book1_1_Book1_1 4" xfId="1094"/>
    <cellStyle name="差_Book1_1_Book1_1 4 2" xfId="3306"/>
    <cellStyle name="差_Book1_1_Book1_1 4_2014年4月城建分校教学部工资表（OK)" xfId="1095"/>
    <cellStyle name="差_Book1_1_Book1_1 5" xfId="1063"/>
    <cellStyle name="差_Book1_1_Book1_1 5_2014年4月城建分校教学部工资表（OK)" xfId="1096"/>
    <cellStyle name="差_Book1_1_Book1_1 6" xfId="1097"/>
    <cellStyle name="差_Book1_1_Book1_1 6_2014年4月城建分校教学部工资表（OK)" xfId="1098"/>
    <cellStyle name="差_Book1_1_Book1_1 7" xfId="1099"/>
    <cellStyle name="差_Book1_1_Book1_1 7_2014年4月城建分校教学部工资表（OK)" xfId="1100"/>
    <cellStyle name="差_Book1_1_Book1_1 8" xfId="1101"/>
    <cellStyle name="差_Book1_1_Book1_1 8_2014年4月城建分校教学部工资表（OK)" xfId="12"/>
    <cellStyle name="差_Book1_1_Book1_1 9" xfId="1102"/>
    <cellStyle name="差_Book1_1_Book1_1 9_2014年4月城建分校教学部工资表（OK)" xfId="1103"/>
    <cellStyle name="差_Book1_1_Book1_2" xfId="1104"/>
    <cellStyle name="差_Book1_1_Book1_2 10" xfId="2223"/>
    <cellStyle name="差_Book1_1_Book1_2 2" xfId="1105"/>
    <cellStyle name="差_Book1_1_Book1_2 2 2" xfId="2576"/>
    <cellStyle name="差_Book1_1_Book1_2 2 2 2" xfId="3308"/>
    <cellStyle name="差_Book1_1_Book1_2 2 2 2 2" xfId="2580"/>
    <cellStyle name="差_Book1_1_Book1_2 2 3" xfId="3309"/>
    <cellStyle name="差_Book1_1_Book1_2 2 4" xfId="3310"/>
    <cellStyle name="差_Book1_1_Book1_2 2 5" xfId="1944"/>
    <cellStyle name="差_Book1_1_Book1_2 2_2014年4月城建分校教学部工资表（OK)" xfId="643"/>
    <cellStyle name="差_Book1_1_Book1_2 2_2014年4月城建分校教学部工资表（OK) 2" xfId="2726"/>
    <cellStyle name="差_Book1_1_Book1_2 3" xfId="1106"/>
    <cellStyle name="差_Book1_1_Book1_2 3 2" xfId="1824"/>
    <cellStyle name="差_Book1_1_Book1_2 3_2014年4月城建分校教学部工资表（OK)" xfId="1107"/>
    <cellStyle name="差_Book1_1_Book1_2 3_2014年4月城建分校教学部工资表（OK) 2" xfId="3311"/>
    <cellStyle name="差_Book1_1_Book1_2 4" xfId="1108"/>
    <cellStyle name="差_Book1_1_Book1_2 4 2" xfId="3312"/>
    <cellStyle name="差_Book1_1_Book1_2 4_2014年4月城建分校教学部工资表（OK)" xfId="954"/>
    <cellStyle name="差_Book1_1_Book1_2 4_2014年4月城建分校教学部工资表（OK) 2" xfId="2391"/>
    <cellStyle name="差_Book1_1_Book1_2 5" xfId="1109"/>
    <cellStyle name="差_Book1_1_Book1_2 5 2" xfId="3313"/>
    <cellStyle name="差_Book1_1_Book1_2 5_2014年4月城建分校教学部工资表（OK)" xfId="1110"/>
    <cellStyle name="差_Book1_1_Book1_2 5_2014年4月城建分校教学部工资表（OK) 2" xfId="3314"/>
    <cellStyle name="差_Book1_1_Book1_2 6" xfId="1111"/>
    <cellStyle name="差_Book1_1_Book1_2 6 2" xfId="3315"/>
    <cellStyle name="差_Book1_1_Book1_2 6_2014年4月城建分校教学部工资表（OK)" xfId="765"/>
    <cellStyle name="差_Book1_1_Book1_2 6_2014年4月城建分校教学部工资表（OK) 2" xfId="2940"/>
    <cellStyle name="差_Book1_1_Book1_2 7" xfId="1112"/>
    <cellStyle name="差_Book1_1_Book1_2 7 2" xfId="3316"/>
    <cellStyle name="差_Book1_1_Book1_2 7_2014年4月城建分校教学部工资表（OK)" xfId="1113"/>
    <cellStyle name="差_Book1_1_Book1_2 7_2014年4月城建分校教学部工资表（OK) 2" xfId="2260"/>
    <cellStyle name="差_Book1_1_Book1_2 8" xfId="1114"/>
    <cellStyle name="差_Book1_1_Book1_2 8 2" xfId="3317"/>
    <cellStyle name="差_Book1_1_Book1_2 8_2014年4月城建分校教学部工资表（OK)" xfId="1115"/>
    <cellStyle name="差_Book1_1_Book1_2 8_2014年4月城建分校教学部工资表（OK) 2" xfId="3318"/>
    <cellStyle name="差_Book1_1_Book1_2 9" xfId="1116"/>
    <cellStyle name="差_Book1_1_Book1_2 9 2" xfId="3319"/>
    <cellStyle name="差_Book1_1_Book1_2 9_2014年4月城建分校教学部工资表（OK)" xfId="1117"/>
    <cellStyle name="差_Book1_1_Book1_2 9_2014年4月城建分校教学部工资表（OK) 2" xfId="3322"/>
    <cellStyle name="差_Book1_2" xfId="1119"/>
    <cellStyle name="差_Book1_2 10" xfId="3323"/>
    <cellStyle name="差_Book1_2 2" xfId="750"/>
    <cellStyle name="差_Book1_2 2 2" xfId="2913"/>
    <cellStyle name="差_Book1_2 2 2 2" xfId="2915"/>
    <cellStyle name="差_Book1_2 2 2 3" xfId="2919"/>
    <cellStyle name="差_Book1_2 2 3" xfId="2921"/>
    <cellStyle name="差_Book1_2 2 4" xfId="2923"/>
    <cellStyle name="差_Book1_2 2 5" xfId="2911"/>
    <cellStyle name="差_Book1_2 2_2014年4月城建分校教学部工资表（OK)" xfId="1120"/>
    <cellStyle name="差_Book1_2 3" xfId="1121"/>
    <cellStyle name="差_Book1_2 3 2" xfId="3324"/>
    <cellStyle name="差_Book1_2 3_2014年4月城建分校教学部工资表（OK)" xfId="1122"/>
    <cellStyle name="差_Book1_2 4" xfId="1123"/>
    <cellStyle name="差_Book1_2 4 2" xfId="3325"/>
    <cellStyle name="差_Book1_2 4_2014年4月城建分校教学部工资表（OK)" xfId="419"/>
    <cellStyle name="差_Book1_2 5" xfId="1124"/>
    <cellStyle name="差_Book1_2 5_2014年4月城建分校教学部工资表（OK)" xfId="1125"/>
    <cellStyle name="差_Book1_2 6" xfId="1126"/>
    <cellStyle name="差_Book1_2 6_2014年4月城建分校教学部工资表（OK)" xfId="1127"/>
    <cellStyle name="差_Book1_2 7" xfId="1128"/>
    <cellStyle name="差_Book1_2 7_2014年4月城建分校教学部工资表（OK)" xfId="1129"/>
    <cellStyle name="差_Book1_2 8" xfId="1130"/>
    <cellStyle name="差_Book1_2 8_2014年4月城建分校教学部工资表（OK)" xfId="8"/>
    <cellStyle name="差_Book1_2 9" xfId="1131"/>
    <cellStyle name="差_Book1_2 9_2014年4月城建分校教学部工资表（OK)" xfId="1132"/>
    <cellStyle name="差_Book1_3" xfId="1133"/>
    <cellStyle name="差_Book1_3 2" xfId="3200"/>
    <cellStyle name="差_Book1_3 2 2" xfId="3328"/>
    <cellStyle name="差_Book1_3 2 2 2" xfId="3329"/>
    <cellStyle name="差_Book1_3 2 2 2 2" xfId="3330"/>
    <cellStyle name="差_Book1_3 2 3" xfId="3331"/>
    <cellStyle name="差_Book1_3 2 4" xfId="2164"/>
    <cellStyle name="差_Book1_3 3" xfId="3333"/>
    <cellStyle name="差_Book1_3 4" xfId="3335"/>
    <cellStyle name="差_Book1_3 5" xfId="3327"/>
    <cellStyle name="差_Book1_4" xfId="1134"/>
    <cellStyle name="差_Book1_4 10" xfId="3337"/>
    <cellStyle name="差_Book1_4 2" xfId="1135"/>
    <cellStyle name="差_Book1_4 2 2" xfId="3341"/>
    <cellStyle name="差_Book1_4 2 2 2" xfId="2737"/>
    <cellStyle name="差_Book1_4 2 2 3" xfId="2739"/>
    <cellStyle name="差_Book1_4 2 3" xfId="3342"/>
    <cellStyle name="差_Book1_4 2 4" xfId="3343"/>
    <cellStyle name="差_Book1_4 2 5" xfId="3339"/>
    <cellStyle name="差_Book1_4 2_2014年4月城建分校教学部工资表（OK)" xfId="1136"/>
    <cellStyle name="差_Book1_4 3" xfId="1138"/>
    <cellStyle name="差_Book1_4 3 2" xfId="3345"/>
    <cellStyle name="差_Book1_4 3_2014年4月城建分校教学部工资表（OK)" xfId="171"/>
    <cellStyle name="差_Book1_4 4" xfId="1139"/>
    <cellStyle name="差_Book1_4 4 2" xfId="3346"/>
    <cellStyle name="差_Book1_4 4_2014年4月城建分校教学部工资表（OK)" xfId="1140"/>
    <cellStyle name="差_Book1_4 5" xfId="1141"/>
    <cellStyle name="差_Book1_4 5_2014年4月城建分校教学部工资表（OK)" xfId="1142"/>
    <cellStyle name="差_Book1_4 6" xfId="1143"/>
    <cellStyle name="差_Book1_4 6_2014年4月城建分校教学部工资表（OK)" xfId="1145"/>
    <cellStyle name="差_Book1_4 7" xfId="1146"/>
    <cellStyle name="差_Book1_4 7_2014年4月城建分校教学部工资表（OK)" xfId="1147"/>
    <cellStyle name="差_Book1_4 8" xfId="1148"/>
    <cellStyle name="差_Book1_4 8_2014年4月城建分校教学部工资表（OK)" xfId="1149"/>
    <cellStyle name="差_Book1_4 9" xfId="1150"/>
    <cellStyle name="差_Book1_4 9_2014年4月城建分校教学部工资表（OK)" xfId="1151"/>
    <cellStyle name="差_Book1_Book1" xfId="1152"/>
    <cellStyle name="差_Book1_Book1 10" xfId="3123"/>
    <cellStyle name="差_Book1_Book1 2" xfId="1153"/>
    <cellStyle name="差_Book1_Book1 2 2" xfId="3348"/>
    <cellStyle name="差_Book1_Book1 2 2 2" xfId="3349"/>
    <cellStyle name="差_Book1_Book1 2 2 2 2" xfId="3350"/>
    <cellStyle name="差_Book1_Book1 2 3" xfId="3351"/>
    <cellStyle name="差_Book1_Book1 2 4" xfId="3352"/>
    <cellStyle name="差_Book1_Book1 2 5" xfId="3347"/>
    <cellStyle name="差_Book1_Book1 2_2014年4月城建分校教学部工资表（OK)" xfId="536"/>
    <cellStyle name="差_Book1_Book1 2_2014年4月城建分校教学部工资表（OK) 2" xfId="2499"/>
    <cellStyle name="差_Book1_Book1 3" xfId="1154"/>
    <cellStyle name="差_Book1_Book1 3 2" xfId="3353"/>
    <cellStyle name="差_Book1_Book1 3_2014年4月城建分校教学部工资表（OK)" xfId="1155"/>
    <cellStyle name="差_Book1_Book1 3_2014年4月城建分校教学部工资表（OK) 2" xfId="2192"/>
    <cellStyle name="差_Book1_Book1 4" xfId="1156"/>
    <cellStyle name="差_Book1_Book1 4 2" xfId="3355"/>
    <cellStyle name="差_Book1_Book1 4_2014年4月城建分校教学部工资表（OK)" xfId="1158"/>
    <cellStyle name="差_Book1_Book1 4_2014年4月城建分校教学部工资表（OK) 2" xfId="3356"/>
    <cellStyle name="差_Book1_Book1 5" xfId="1159"/>
    <cellStyle name="差_Book1_Book1 5 2" xfId="3357"/>
    <cellStyle name="差_Book1_Book1 5_2014年4月城建分校教学部工资表（OK)" xfId="1160"/>
    <cellStyle name="差_Book1_Book1 5_2014年4月城建分校教学部工资表（OK) 2" xfId="2176"/>
    <cellStyle name="差_Book1_Book1 6" xfId="1162"/>
    <cellStyle name="差_Book1_Book1 6 2" xfId="3358"/>
    <cellStyle name="差_Book1_Book1 6_2014年4月城建分校教学部工资表（OK)" xfId="1163"/>
    <cellStyle name="差_Book1_Book1 6_2014年4月城建分校教学部工资表（OK) 2" xfId="3359"/>
    <cellStyle name="差_Book1_Book1 7" xfId="1164"/>
    <cellStyle name="差_Book1_Book1 7 2" xfId="3360"/>
    <cellStyle name="差_Book1_Book1 7_2014年4月城建分校教学部工资表（OK)" xfId="1165"/>
    <cellStyle name="差_Book1_Book1 7_2014年4月城建分校教学部工资表（OK) 2" xfId="3361"/>
    <cellStyle name="差_Book1_Book1 8" xfId="1166"/>
    <cellStyle name="差_Book1_Book1 8 2" xfId="3362"/>
    <cellStyle name="差_Book1_Book1 8_2014年4月城建分校教学部工资表（OK)" xfId="1167"/>
    <cellStyle name="差_Book1_Book1 8_2014年4月城建分校教学部工资表（OK) 2" xfId="3364"/>
    <cellStyle name="差_Book1_Book1 9" xfId="998"/>
    <cellStyle name="差_Book1_Book1 9 2" xfId="3224"/>
    <cellStyle name="差_Book1_Book1 9_2014年4月城建分校教学部工资表（OK)" xfId="1168"/>
    <cellStyle name="差_Book1_Book1 9_2014年4月城建分校教学部工资表（OK) 2" xfId="3365"/>
    <cellStyle name="差_Book1_Book1_1" xfId="64"/>
    <cellStyle name="差_Book1_Book1_1 10" xfId="1903"/>
    <cellStyle name="差_Book1_Book1_1 2" xfId="473"/>
    <cellStyle name="差_Book1_Book1_1 2 2" xfId="2345"/>
    <cellStyle name="差_Book1_Book1_1 2 2 2" xfId="2347"/>
    <cellStyle name="差_Book1_Book1_1 2 2 3" xfId="3326"/>
    <cellStyle name="差_Book1_Book1_1 2 3" xfId="2351"/>
    <cellStyle name="差_Book1_Book1_1 2 4" xfId="2354"/>
    <cellStyle name="差_Book1_Book1_1 2 5" xfId="2343"/>
    <cellStyle name="差_Book1_Book1_1 2_2014年4月城建分校教学部工资表（OK)" xfId="1169"/>
    <cellStyle name="差_Book1_Book1_1 3" xfId="475"/>
    <cellStyle name="差_Book1_Book1_1 3 2" xfId="2357"/>
    <cellStyle name="差_Book1_Book1_1 3_2014年4月城建分校教学部工资表（OK)" xfId="1170"/>
    <cellStyle name="差_Book1_Book1_1 4" xfId="477"/>
    <cellStyle name="差_Book1_Book1_1 4 2" xfId="2359"/>
    <cellStyle name="差_Book1_Book1_1 4_2014年4月城建分校教学部工资表（OK)" xfId="1171"/>
    <cellStyle name="差_Book1_Book1_1 5" xfId="152"/>
    <cellStyle name="差_Book1_Book1_1 5_2014年4月城建分校教学部工资表（OK)" xfId="1172"/>
    <cellStyle name="差_Book1_Book1_1 6" xfId="479"/>
    <cellStyle name="差_Book1_Book1_1 6_2014年4月城建分校教学部工资表（OK)" xfId="1173"/>
    <cellStyle name="差_Book1_Book1_1 7" xfId="46"/>
    <cellStyle name="差_Book1_Book1_1 7_2014年4月城建分校教学部工资表（OK)" xfId="1174"/>
    <cellStyle name="差_Book1_Book1_1 8" xfId="481"/>
    <cellStyle name="差_Book1_Book1_1 8_2014年4月城建分校教学部工资表（OK)" xfId="1175"/>
    <cellStyle name="差_Book1_Book1_1 9" xfId="483"/>
    <cellStyle name="差_Book1_Book1_1 9_2014年4月城建分校教学部工资表（OK)" xfId="179"/>
    <cellStyle name="差_Book1_麦地中心开业至今收支表" xfId="1177"/>
    <cellStyle name="差_Book1_麦地中心开业至今收支表 10" xfId="3368"/>
    <cellStyle name="差_Book1_麦地中心开业至今收支表 2" xfId="609"/>
    <cellStyle name="差_Book1_麦地中心开业至今收支表 2 2" xfId="3332"/>
    <cellStyle name="差_Book1_麦地中心开业至今收支表 2 2 2" xfId="3370"/>
    <cellStyle name="差_Book1_麦地中心开业至今收支表 2 2 3" xfId="3372"/>
    <cellStyle name="差_Book1_麦地中心开业至今收支表 2 3" xfId="3334"/>
    <cellStyle name="差_Book1_麦地中心开业至今收支表 2 4" xfId="3373"/>
    <cellStyle name="差_Book1_麦地中心开业至今收支表 2 5" xfId="2686"/>
    <cellStyle name="差_Book1_麦地中心开业至今收支表 2_2014年4月城建分校教学部工资表（OK)" xfId="1178"/>
    <cellStyle name="差_Book1_麦地中心开业至今收支表 3" xfId="611"/>
    <cellStyle name="差_Book1_麦地中心开业至今收支表 3 2" xfId="2688"/>
    <cellStyle name="差_Book1_麦地中心开业至今收支表 3_2014年4月城建分校教学部工资表（OK)" xfId="1179"/>
    <cellStyle name="差_Book1_麦地中心开业至今收支表 4" xfId="613"/>
    <cellStyle name="差_Book1_麦地中心开业至今收支表 4 2" xfId="2690"/>
    <cellStyle name="差_Book1_麦地中心开业至今收支表 4_2014年4月城建分校教学部工资表（OK)" xfId="1180"/>
    <cellStyle name="差_Book1_麦地中心开业至今收支表 5" xfId="615"/>
    <cellStyle name="差_Book1_麦地中心开业至今收支表 5_2014年4月城建分校教学部工资表（OK)" xfId="1181"/>
    <cellStyle name="差_Book1_麦地中心开业至今收支表 6" xfId="617"/>
    <cellStyle name="差_Book1_麦地中心开业至今收支表 6_2014年4月城建分校教学部工资表（OK)" xfId="1182"/>
    <cellStyle name="差_Book1_麦地中心开业至今收支表 7" xfId="619"/>
    <cellStyle name="差_Book1_麦地中心开业至今收支表 7_2014年4月城建分校教学部工资表（OK)" xfId="1183"/>
    <cellStyle name="差_Book1_麦地中心开业至今收支表 8" xfId="1184"/>
    <cellStyle name="差_Book1_麦地中心开业至今收支表 8_2014年4月城建分校教学部工资表（OK)" xfId="1185"/>
    <cellStyle name="差_Book1_麦地中心开业至今收支表 9" xfId="742"/>
    <cellStyle name="差_Book1_麦地中心开业至今收支表 9_2014年4月城建分校教学部工资表（OK)" xfId="1186"/>
    <cellStyle name="差_Book1_云南省建国前入党的老党员补贴有关情况统计表2010(1).01" xfId="1187"/>
    <cellStyle name="差_Book1_云南省建国前入党的老党员补贴有关情况统计表2010(1).01 10" xfId="3374"/>
    <cellStyle name="差_Book1_云南省建国前入党的老党员补贴有关情况统计表2010(1).01 2" xfId="1188"/>
    <cellStyle name="差_Book1_云南省建国前入党的老党员补贴有关情况统计表2010(1).01 2 2" xfId="3375"/>
    <cellStyle name="差_Book1_云南省建国前入党的老党员补贴有关情况统计表2010(1).01 2 2 2" xfId="3376"/>
    <cellStyle name="差_Book1_云南省建国前入党的老党员补贴有关情况统计表2010(1).01 2 2 3" xfId="3377"/>
    <cellStyle name="差_Book1_云南省建国前入党的老党员补贴有关情况统计表2010(1).01 2 3" xfId="3378"/>
    <cellStyle name="差_Book1_云南省建国前入党的老党员补贴有关情况统计表2010(1).01 2 4" xfId="3379"/>
    <cellStyle name="差_Book1_云南省建国前入党的老党员补贴有关情况统计表2010(1).01 2 5" xfId="2152"/>
    <cellStyle name="差_Book1_云南省建国前入党的老党员补贴有关情况统计表2010(1).01 2_2014年4月城建分校教学部工资表（OK)" xfId="1189"/>
    <cellStyle name="差_Book1_云南省建国前入党的老党员补贴有关情况统计表2010(1).01 3" xfId="1190"/>
    <cellStyle name="差_Book1_云南省建国前入党的老党员补贴有关情况统计表2010(1).01 3 2" xfId="2155"/>
    <cellStyle name="差_Book1_云南省建国前入党的老党员补贴有关情况统计表2010(1).01 3_2014年4月城建分校教学部工资表（OK)" xfId="1191"/>
    <cellStyle name="差_Book1_云南省建国前入党的老党员补贴有关情况统计表2010(1).01 4" xfId="1192"/>
    <cellStyle name="差_Book1_云南省建国前入党的老党员补贴有关情况统计表2010(1).01 4 2" xfId="3381"/>
    <cellStyle name="差_Book1_云南省建国前入党的老党员补贴有关情况统计表2010(1).01 4_2014年4月城建分校教学部工资表（OK)" xfId="1193"/>
    <cellStyle name="差_Book1_云南省建国前入党的老党员补贴有关情况统计表2010(1).01 5" xfId="1194"/>
    <cellStyle name="差_Book1_云南省建国前入党的老党员补贴有关情况统计表2010(1).01 5_2014年4月城建分校教学部工资表（OK)" xfId="1195"/>
    <cellStyle name="差_Book1_云南省建国前入党的老党员补贴有关情况统计表2010(1).01 6" xfId="1196"/>
    <cellStyle name="差_Book1_云南省建国前入党的老党员补贴有关情况统计表2010(1).01 6_2014年4月城建分校教学部工资表（OK)" xfId="490"/>
    <cellStyle name="差_Book1_云南省建国前入党的老党员补贴有关情况统计表2010(1).01 7" xfId="1197"/>
    <cellStyle name="差_Book1_云南省建国前入党的老党员补贴有关情况统计表2010(1).01 7_2014年4月城建分校教学部工资表（OK)" xfId="1198"/>
    <cellStyle name="差_Book1_云南省建国前入党的老党员补贴有关情况统计表2010(1).01 8" xfId="1199"/>
    <cellStyle name="差_Book1_云南省建国前入党的老党员补贴有关情况统计表2010(1).01 8_2014年4月城建分校教学部工资表（OK)" xfId="1200"/>
    <cellStyle name="差_Book1_云南省建国前入党的老党员补贴有关情况统计表2010(1).01 9" xfId="1201"/>
    <cellStyle name="差_Book1_云南省建国前入党的老党员补贴有关情况统计表2010(1).01 9_2014年4月城建分校教学部工资表（OK)" xfId="1202"/>
    <cellStyle name="差_readdata" xfId="1203"/>
    <cellStyle name="差_教师确认收入" xfId="321"/>
    <cellStyle name="差_麦地中心开业至今收支表" xfId="348"/>
    <cellStyle name="差_麦地中心开业至今收支表 10" xfId="2401"/>
    <cellStyle name="差_麦地中心开业至今收支表 2" xfId="1204"/>
    <cellStyle name="差_麦地中心开业至今收支表 2 2" xfId="3383"/>
    <cellStyle name="差_麦地中心开业至今收支表 2 2 2" xfId="3384"/>
    <cellStyle name="差_麦地中心开业至今收支表 2 2 3" xfId="3385"/>
    <cellStyle name="差_麦地中心开业至今收支表 2 3" xfId="3386"/>
    <cellStyle name="差_麦地中心开业至今收支表 2 4" xfId="3387"/>
    <cellStyle name="差_麦地中心开业至今收支表 2 5" xfId="3382"/>
    <cellStyle name="差_麦地中心开业至今收支表 2_2014年4月城建分校教学部工资表（OK)" xfId="1205"/>
    <cellStyle name="差_麦地中心开业至今收支表 3" xfId="1206"/>
    <cellStyle name="差_麦地中心开业至今收支表 3 2" xfId="3388"/>
    <cellStyle name="差_麦地中心开业至今收支表 3_2014年4月城建分校教学部工资表（OK)" xfId="1207"/>
    <cellStyle name="差_麦地中心开业至今收支表 4" xfId="1209"/>
    <cellStyle name="差_麦地中心开业至今收支表 4 2" xfId="3390"/>
    <cellStyle name="差_麦地中心开业至今收支表 4_2014年4月城建分校教学部工资表（OK)" xfId="1210"/>
    <cellStyle name="差_麦地中心开业至今收支表 5" xfId="1211"/>
    <cellStyle name="差_麦地中心开业至今收支表 5_2014年4月城建分校教学部工资表（OK)" xfId="248"/>
    <cellStyle name="差_麦地中心开业至今收支表 6" xfId="1212"/>
    <cellStyle name="差_麦地中心开业至今收支表 6_2014年4月城建分校教学部工资表（OK)" xfId="121"/>
    <cellStyle name="差_麦地中心开业至今收支表 7" xfId="1213"/>
    <cellStyle name="差_麦地中心开业至今收支表 7_2014年4月城建分校教学部工资表（OK)" xfId="1214"/>
    <cellStyle name="差_麦地中心开业至今收支表 8" xfId="1215"/>
    <cellStyle name="差_麦地中心开业至今收支表 8_2014年4月城建分校教学部工资表（OK)" xfId="1216"/>
    <cellStyle name="差_麦地中心开业至今收支表 9" xfId="1217"/>
    <cellStyle name="差_麦地中心开业至今收支表 9_2014年4月城建分校教学部工资表（OK)" xfId="1219"/>
    <cellStyle name="差_研究院薪酬试算表" xfId="1221"/>
    <cellStyle name="差_研究院薪酬试算表 10" xfId="3393"/>
    <cellStyle name="差_研究院薪酬试算表 2" xfId="1222"/>
    <cellStyle name="差_研究院薪酬试算表 2 2" xfId="2556"/>
    <cellStyle name="差_研究院薪酬试算表 2 2 2" xfId="2350"/>
    <cellStyle name="差_研究院薪酬试算表 2 2 3" xfId="2353"/>
    <cellStyle name="差_研究院薪酬试算表 2 3" xfId="2558"/>
    <cellStyle name="差_研究院薪酬试算表 2 4" xfId="2560"/>
    <cellStyle name="差_研究院薪酬试算表 2 5" xfId="3394"/>
    <cellStyle name="差_研究院薪酬试算表 2_2014年4月城建分校教学部工资表（OK)" xfId="103"/>
    <cellStyle name="差_研究院薪酬试算表 3" xfId="1223"/>
    <cellStyle name="差_研究院薪酬试算表 3 2" xfId="3395"/>
    <cellStyle name="差_研究院薪酬试算表 3_2014年4月城建分校教学部工资表（OK)" xfId="1224"/>
    <cellStyle name="差_研究院薪酬试算表 4" xfId="1225"/>
    <cellStyle name="差_研究院薪酬试算表 4 2" xfId="3396"/>
    <cellStyle name="差_研究院薪酬试算表 4_2014年4月城建分校教学部工资表（OK)" xfId="1226"/>
    <cellStyle name="差_研究院薪酬试算表 5" xfId="1227"/>
    <cellStyle name="差_研究院薪酬试算表 5_2014年4月城建分校教学部工资表（OK)" xfId="1228"/>
    <cellStyle name="差_研究院薪酬试算表 6" xfId="1230"/>
    <cellStyle name="差_研究院薪酬试算表 6_2014年4月城建分校教学部工资表（OK)" xfId="1231"/>
    <cellStyle name="差_研究院薪酬试算表 7" xfId="1232"/>
    <cellStyle name="差_研究院薪酬试算表 7_2014年4月城建分校教学部工资表（OK)" xfId="1233"/>
    <cellStyle name="差_研究院薪酬试算表 8" xfId="1234"/>
    <cellStyle name="差_研究院薪酬试算表 8_2014年4月城建分校教学部工资表（OK)" xfId="1235"/>
    <cellStyle name="差_研究院薪酬试算表 9" xfId="1236"/>
    <cellStyle name="差_研究院薪酬试算表 9_2014年4月城建分校教学部工资表（OK)" xfId="1237"/>
    <cellStyle name="差_招生明细" xfId="1238"/>
    <cellStyle name="常规" xfId="0" builtinId="0"/>
    <cellStyle name="常规 10" xfId="808"/>
    <cellStyle name="常规 10 10" xfId="1240"/>
    <cellStyle name="常规 10 10 2" xfId="3399"/>
    <cellStyle name="常规 10 11" xfId="2029"/>
    <cellStyle name="常规 10 12" xfId="3829"/>
    <cellStyle name="常规 10 2" xfId="1241"/>
    <cellStyle name="常规 10 2 2" xfId="3015"/>
    <cellStyle name="常规 10 2 2 2" xfId="3018"/>
    <cellStyle name="常规 10 2 2 3" xfId="3217"/>
    <cellStyle name="常规 10 2 3" xfId="3400"/>
    <cellStyle name="常规 10 2 4" xfId="3401"/>
    <cellStyle name="常规 10 2 5" xfId="2033"/>
    <cellStyle name="常规 10 2 6" xfId="3830"/>
    <cellStyle name="常规 10 3" xfId="1242"/>
    <cellStyle name="常规 10 3 2" xfId="3020"/>
    <cellStyle name="常规 10 4" xfId="1243"/>
    <cellStyle name="常规 10 4 2" xfId="3022"/>
    <cellStyle name="常规 10 5" xfId="1244"/>
    <cellStyle name="常规 10 6" xfId="428"/>
    <cellStyle name="常规 10 7" xfId="432"/>
    <cellStyle name="常规 10 8" xfId="436"/>
    <cellStyle name="常规 10 9" xfId="595"/>
    <cellStyle name="常规 10_教师确认收入" xfId="1245"/>
    <cellStyle name="常规 103 2 26 16" xfId="3402"/>
    <cellStyle name="常规 11" xfId="810"/>
    <cellStyle name="常规 11 10" xfId="1246"/>
    <cellStyle name="常规 11 11" xfId="3024"/>
    <cellStyle name="常规 11 2" xfId="1248"/>
    <cellStyle name="常规 11 2 2" xfId="3404"/>
    <cellStyle name="常规 11 2 2 2" xfId="3391"/>
    <cellStyle name="常规 11 2 2 3" xfId="3392"/>
    <cellStyle name="常规 11 2 3" xfId="3405"/>
    <cellStyle name="常规 11 2 4" xfId="3406"/>
    <cellStyle name="常规 11 2 5" xfId="2733"/>
    <cellStyle name="常规 11 3" xfId="1249"/>
    <cellStyle name="常规 11 3 2" xfId="2735"/>
    <cellStyle name="常规 11 4" xfId="1250"/>
    <cellStyle name="常规 11 4 2" xfId="3407"/>
    <cellStyle name="常规 11 5" xfId="1251"/>
    <cellStyle name="常规 11 6" xfId="1252"/>
    <cellStyle name="常规 11 7" xfId="1253"/>
    <cellStyle name="常规 11 8" xfId="1254"/>
    <cellStyle name="常规 11 9" xfId="1255"/>
    <cellStyle name="常规 110" xfId="1256"/>
    <cellStyle name="常规 119" xfId="2208"/>
    <cellStyle name="常规 12" xfId="812"/>
    <cellStyle name="常规 12 10" xfId="1258"/>
    <cellStyle name="常规 12 11" xfId="3026"/>
    <cellStyle name="常规 12 2" xfId="1071"/>
    <cellStyle name="常规 12 2 2" xfId="3408"/>
    <cellStyle name="常规 12 2 2 2" xfId="3409"/>
    <cellStyle name="常规 12 2 2 3" xfId="3410"/>
    <cellStyle name="常规 12 2 3" xfId="3411"/>
    <cellStyle name="常规 12 2 4" xfId="3412"/>
    <cellStyle name="常规 12 2 5" xfId="3277"/>
    <cellStyle name="常规 12 3" xfId="1259"/>
    <cellStyle name="常规 12 3 2" xfId="3413"/>
    <cellStyle name="常规 12 4" xfId="1260"/>
    <cellStyle name="常规 12 4 2" xfId="3414"/>
    <cellStyle name="常规 12 5" xfId="1261"/>
    <cellStyle name="常规 12 6" xfId="1262"/>
    <cellStyle name="常规 12 7" xfId="1263"/>
    <cellStyle name="常规 12 8" xfId="1264"/>
    <cellStyle name="常规 12 9" xfId="1265"/>
    <cellStyle name="常规 120" xfId="3416"/>
    <cellStyle name="常规 13" xfId="814"/>
    <cellStyle name="常规 13 10" xfId="1266"/>
    <cellStyle name="常规 13 11" xfId="3028"/>
    <cellStyle name="常规 13 2" xfId="1267"/>
    <cellStyle name="常规 13 2 2" xfId="1885"/>
    <cellStyle name="常规 13 2 2 2" xfId="3418"/>
    <cellStyle name="常规 13 2 2 3" xfId="3419"/>
    <cellStyle name="常规 13 2 3" xfId="2051"/>
    <cellStyle name="常规 13 2 4" xfId="2319"/>
    <cellStyle name="常规 13 2 5" xfId="3417"/>
    <cellStyle name="常规 13 3" xfId="1268"/>
    <cellStyle name="常规 13 3 2" xfId="3420"/>
    <cellStyle name="常规 13 4" xfId="156"/>
    <cellStyle name="常规 13 4 2" xfId="2220"/>
    <cellStyle name="常规 13 5" xfId="42"/>
    <cellStyle name="常规 13 6" xfId="691"/>
    <cellStyle name="常规 13 7" xfId="693"/>
    <cellStyle name="常规 13 8" xfId="695"/>
    <cellStyle name="常规 13 9" xfId="697"/>
    <cellStyle name="常规 14" xfId="816"/>
    <cellStyle name="常规 14 2" xfId="3421"/>
    <cellStyle name="常规 14 2 10" xfId="3422"/>
    <cellStyle name="常规 14 3" xfId="3423"/>
    <cellStyle name="常规 14 3 2" xfId="3832"/>
    <cellStyle name="常规 14 4" xfId="3030"/>
    <cellStyle name="常规 14 5" xfId="3831"/>
    <cellStyle name="常规 15" xfId="818"/>
    <cellStyle name="常规 15 10" xfId="1269"/>
    <cellStyle name="常规 15 11" xfId="3033"/>
    <cellStyle name="常规 15 2" xfId="1229"/>
    <cellStyle name="常规 15 2 2" xfId="3321"/>
    <cellStyle name="常规 15 2 2 2" xfId="3425"/>
    <cellStyle name="常规 15 2 2 3" xfId="3427"/>
    <cellStyle name="常规 15 2 3" xfId="3042"/>
    <cellStyle name="常规 15 2 4" xfId="3428"/>
    <cellStyle name="常规 15 2 5" xfId="3398"/>
    <cellStyle name="常规 15 3" xfId="1270"/>
    <cellStyle name="常规 15 3 2" xfId="3430"/>
    <cellStyle name="常规 15 4" xfId="1271"/>
    <cellStyle name="常规 15 4 2" xfId="3432"/>
    <cellStyle name="常规 15 5" xfId="1273"/>
    <cellStyle name="常规 15 6" xfId="1275"/>
    <cellStyle name="常规 15 7" xfId="1276"/>
    <cellStyle name="常规 15 8" xfId="1277"/>
    <cellStyle name="常规 15 9" xfId="1278"/>
    <cellStyle name="常规 16" xfId="821"/>
    <cellStyle name="常规 16 10" xfId="1279"/>
    <cellStyle name="常规 16 11" xfId="3037"/>
    <cellStyle name="常规 16 2" xfId="1280"/>
    <cellStyle name="常规 16 2 2" xfId="3212"/>
    <cellStyle name="常规 16 2 2 2" xfId="3437"/>
    <cellStyle name="常规 16 2 2 3" xfId="3439"/>
    <cellStyle name="常规 16 2 3" xfId="3213"/>
    <cellStyle name="常规 16 2 4" xfId="3440"/>
    <cellStyle name="常规 16 2 5" xfId="3436"/>
    <cellStyle name="常规 16 3" xfId="1281"/>
    <cellStyle name="常规 16 3 2" xfId="3441"/>
    <cellStyle name="常规 16 4" xfId="1282"/>
    <cellStyle name="常规 16 4 2" xfId="3442"/>
    <cellStyle name="常规 16 5" xfId="1283"/>
    <cellStyle name="常规 16 6" xfId="1284"/>
    <cellStyle name="常规 16 7" xfId="1285"/>
    <cellStyle name="常规 16 8" xfId="1286"/>
    <cellStyle name="常规 16 9" xfId="1287"/>
    <cellStyle name="常规 167" xfId="3367"/>
    <cellStyle name="常规 17" xfId="824"/>
    <cellStyle name="常规 17 10" xfId="1288"/>
    <cellStyle name="常规 17 11" xfId="3040"/>
    <cellStyle name="常规 17 2" xfId="898"/>
    <cellStyle name="常规 17 2 2" xfId="3444"/>
    <cellStyle name="常规 17 2 2 2" xfId="3445"/>
    <cellStyle name="常规 17 2 2 3" xfId="3446"/>
    <cellStyle name="常规 17 2 3" xfId="3447"/>
    <cellStyle name="常规 17 2 4" xfId="3448"/>
    <cellStyle name="常规 17 2 5" xfId="3149"/>
    <cellStyle name="常规 17 3" xfId="900"/>
    <cellStyle name="常规 17 3 2" xfId="3150"/>
    <cellStyle name="常规 17 4" xfId="903"/>
    <cellStyle name="常规 17 4 2" xfId="3151"/>
    <cellStyle name="常规 17 5" xfId="905"/>
    <cellStyle name="常规 17 6" xfId="1289"/>
    <cellStyle name="常规 17 7" xfId="1290"/>
    <cellStyle name="常规 17 8" xfId="1291"/>
    <cellStyle name="常规 17 9" xfId="1292"/>
    <cellStyle name="常规 18" xfId="304"/>
    <cellStyle name="常规 18 10" xfId="1293"/>
    <cellStyle name="常规 18 11" xfId="3450"/>
    <cellStyle name="常规 18 2" xfId="1294"/>
    <cellStyle name="常规 18 2 2" xfId="3451"/>
    <cellStyle name="常规 18 2 2 2" xfId="3452"/>
    <cellStyle name="常规 18 2 2 3" xfId="3453"/>
    <cellStyle name="常规 18 2 3" xfId="3455"/>
    <cellStyle name="常规 18 2 4" xfId="2061"/>
    <cellStyle name="常规 18 2 5" xfId="3095"/>
    <cellStyle name="常规 18 3" xfId="1295"/>
    <cellStyle name="常规 18 3 2" xfId="3456"/>
    <cellStyle name="常规 18 4" xfId="1296"/>
    <cellStyle name="常规 18 4 2" xfId="3457"/>
    <cellStyle name="常规 18 5" xfId="1297"/>
    <cellStyle name="常规 18 6" xfId="1298"/>
    <cellStyle name="常规 18 7" xfId="1300"/>
    <cellStyle name="常规 18 8" xfId="1301"/>
    <cellStyle name="常规 18 9" xfId="1302"/>
    <cellStyle name="常规 19" xfId="1303"/>
    <cellStyle name="常规 19 10" xfId="1305"/>
    <cellStyle name="常规 19 11" xfId="3459"/>
    <cellStyle name="常规 19 2" xfId="927"/>
    <cellStyle name="常规 19 2 2" xfId="3460"/>
    <cellStyle name="常规 19 2 2 2" xfId="3363"/>
    <cellStyle name="常规 19 2 2 3" xfId="3257"/>
    <cellStyle name="常规 19 2 3" xfId="3461"/>
    <cellStyle name="常规 19 2 4" xfId="3238"/>
    <cellStyle name="常规 19 2 5" xfId="3161"/>
    <cellStyle name="常规 19 3" xfId="141"/>
    <cellStyle name="常规 19 3 2" xfId="2146"/>
    <cellStyle name="常规 19 4" xfId="929"/>
    <cellStyle name="常规 19 4 2" xfId="3162"/>
    <cellStyle name="常规 19 5" xfId="931"/>
    <cellStyle name="常规 19 6" xfId="1306"/>
    <cellStyle name="常规 19 7" xfId="1307"/>
    <cellStyle name="常规 19 8" xfId="1308"/>
    <cellStyle name="常规 19 9" xfId="737"/>
    <cellStyle name="常规 2" xfId="1309"/>
    <cellStyle name="常规 2 10" xfId="1310"/>
    <cellStyle name="常规 2 10 2 3 2 2" xfId="1312"/>
    <cellStyle name="常规 2 11" xfId="1313"/>
    <cellStyle name="常规 2 11 2" xfId="3464"/>
    <cellStyle name="常规 2 12" xfId="1315"/>
    <cellStyle name="常规 2 13" xfId="1317"/>
    <cellStyle name="常规 2 13 2" xfId="3465"/>
    <cellStyle name="常规 2 14" xfId="3833"/>
    <cellStyle name="常规 2 156" xfId="3467"/>
    <cellStyle name="常规 2 2" xfId="1319"/>
    <cellStyle name="常规 2 2 10" xfId="1320"/>
    <cellStyle name="常规 2 2 11" xfId="3468"/>
    <cellStyle name="常规 2 2 12" xfId="3834"/>
    <cellStyle name="常规 2 2 2" xfId="1322"/>
    <cellStyle name="常规 2 2 2 10" xfId="113"/>
    <cellStyle name="常规 2 2 2 10 2" xfId="2060"/>
    <cellStyle name="常规 2 2 2 11" xfId="3470"/>
    <cellStyle name="常规 2 2 2 2" xfId="755"/>
    <cellStyle name="常规 2 2 2 2 2" xfId="2884"/>
    <cellStyle name="常规 2 2 2 3" xfId="1323"/>
    <cellStyle name="常规 2 2 2 3 2" xfId="2886"/>
    <cellStyle name="常规 2 2 2 4" xfId="54"/>
    <cellStyle name="常规 2 2 2 4 2" xfId="1883"/>
    <cellStyle name="常规 2 2 2 5" xfId="45"/>
    <cellStyle name="常规 2 2 2 5 2" xfId="1870"/>
    <cellStyle name="常规 2 2 2 6" xfId="55"/>
    <cellStyle name="常规 2 2 2 6 2" xfId="1892"/>
    <cellStyle name="常规 2 2 2 7" xfId="58"/>
    <cellStyle name="常规 2 2 2 7 2" xfId="1895"/>
    <cellStyle name="常规 2 2 2 8" xfId="61"/>
    <cellStyle name="常规 2 2 2 8 2" xfId="1900"/>
    <cellStyle name="常规 2 2 2 9" xfId="66"/>
    <cellStyle name="常规 2 2 2 9 2" xfId="1909"/>
    <cellStyle name="常规 2 2 3" xfId="1324"/>
    <cellStyle name="常规 2 2 3 2" xfId="3471"/>
    <cellStyle name="常规 2 2 4" xfId="1325"/>
    <cellStyle name="常规 2 2 4 2" xfId="3472"/>
    <cellStyle name="常规 2 2 5" xfId="1326"/>
    <cellStyle name="常规 2 2 6" xfId="890"/>
    <cellStyle name="常规 2 2 7" xfId="892"/>
    <cellStyle name="常规 2 2 8" xfId="894"/>
    <cellStyle name="常规 2 2 9" xfId="896"/>
    <cellStyle name="常规 2 2_招生明细" xfId="1327"/>
    <cellStyle name="常规 2 3" xfId="1328"/>
    <cellStyle name="常规 2 3 2" xfId="3474"/>
    <cellStyle name="常规 2 38" xfId="163"/>
    <cellStyle name="常规 2 4" xfId="1329"/>
    <cellStyle name="常规 2 4 2" xfId="3475"/>
    <cellStyle name="常规 2 5" xfId="1330"/>
    <cellStyle name="常规 2 6" xfId="1331"/>
    <cellStyle name="常规 2 7" xfId="1332"/>
    <cellStyle name="常规 2 8" xfId="1333"/>
    <cellStyle name="常规 2 9" xfId="1335"/>
    <cellStyle name="常规 2_2013年收入说明表更新" xfId="1337"/>
    <cellStyle name="常规 20" xfId="819"/>
    <cellStyle name="常规 20 2" xfId="3397"/>
    <cellStyle name="常规 20 2 2" xfId="3836"/>
    <cellStyle name="常规 20 3" xfId="3429"/>
    <cellStyle name="常规 20 4" xfId="1272"/>
    <cellStyle name="常规 20 4 2" xfId="3431"/>
    <cellStyle name="常规 20 5" xfId="1274"/>
    <cellStyle name="常规 20 6" xfId="3032"/>
    <cellStyle name="常规 20 7" xfId="3835"/>
    <cellStyle name="常规 21" xfId="822"/>
    <cellStyle name="常规 21 2" xfId="3036"/>
    <cellStyle name="常规 21 48" xfId="1338"/>
    <cellStyle name="常规 22" xfId="825"/>
    <cellStyle name="常规 22 2" xfId="3148"/>
    <cellStyle name="常规 22 2 2" xfId="3821"/>
    <cellStyle name="常规 22 3" xfId="901"/>
    <cellStyle name="常规 22 4" xfId="3039"/>
    <cellStyle name="常规 22 5" xfId="3819"/>
    <cellStyle name="常规 23" xfId="303"/>
    <cellStyle name="常规 23 2" xfId="3449"/>
    <cellStyle name="常规 23 2 2" xfId="3823"/>
    <cellStyle name="常规 23 3" xfId="3811"/>
    <cellStyle name="常规 24" xfId="1304"/>
    <cellStyle name="常规 24 11" xfId="2282"/>
    <cellStyle name="常规 24 2" xfId="3160"/>
    <cellStyle name="常规 24 2 2" xfId="3826"/>
    <cellStyle name="常规 24 3" xfId="2145"/>
    <cellStyle name="常规 24 4" xfId="3458"/>
    <cellStyle name="常规 24 5" xfId="3824"/>
    <cellStyle name="常规 25" xfId="1339"/>
    <cellStyle name="常规 25 2" xfId="3478"/>
    <cellStyle name="常规 25 2 2" xfId="3837"/>
    <cellStyle name="常规 25 3" xfId="3814"/>
    <cellStyle name="常规 26" xfId="36"/>
    <cellStyle name="常规 26 2" xfId="1860"/>
    <cellStyle name="常规 26 2 2" xfId="3840"/>
    <cellStyle name="常规 26 3" xfId="3827"/>
    <cellStyle name="常规 27" xfId="1341"/>
    <cellStyle name="常规 27 2" xfId="3841"/>
    <cellStyle name="常规 28" xfId="1343"/>
    <cellStyle name="常规 28 2" xfId="3844"/>
    <cellStyle name="常规 29" xfId="1345"/>
    <cellStyle name="常规 29 2" xfId="3480"/>
    <cellStyle name="常规 29 2 2" xfId="3810"/>
    <cellStyle name="常规 29 3" xfId="3847"/>
    <cellStyle name="常规 3" xfId="1346"/>
    <cellStyle name="常规 3 10" xfId="1347"/>
    <cellStyle name="常规 3 11" xfId="3481"/>
    <cellStyle name="常规 3 12" xfId="3848"/>
    <cellStyle name="常规 3 2" xfId="1349"/>
    <cellStyle name="常规 3 2 2" xfId="3484"/>
    <cellStyle name="常规 3 2 2 2" xfId="3485"/>
    <cellStyle name="常规 3 2 2 3" xfId="3486"/>
    <cellStyle name="常规 3 2 3" xfId="2509"/>
    <cellStyle name="常规 3 2 4" xfId="3487"/>
    <cellStyle name="常规 3 2 5" xfId="3483"/>
    <cellStyle name="常规 3 3" xfId="1350"/>
    <cellStyle name="常规 3 3 2" xfId="3488"/>
    <cellStyle name="常规 3 4" xfId="1351"/>
    <cellStyle name="常规 3 4 2" xfId="3489"/>
    <cellStyle name="常规 3 5" xfId="1352"/>
    <cellStyle name="常规 3 6" xfId="1353"/>
    <cellStyle name="常规 3 7" xfId="1354"/>
    <cellStyle name="常规 3 8" xfId="1355"/>
    <cellStyle name="常规 3 9" xfId="1356"/>
    <cellStyle name="常规 30" xfId="1340"/>
    <cellStyle name="常规 30 2" xfId="3477"/>
    <cellStyle name="常规 30 2 2" xfId="3838"/>
    <cellStyle name="常规 30 3" xfId="3815"/>
    <cellStyle name="常规 31" xfId="35"/>
    <cellStyle name="常规 31 2" xfId="1816"/>
    <cellStyle name="常规 31 3" xfId="3828"/>
    <cellStyle name="常规 32" xfId="1342"/>
    <cellStyle name="常规 32 2" xfId="3479"/>
    <cellStyle name="常规 32 2 2" xfId="3843"/>
    <cellStyle name="常规 32 3" xfId="3842"/>
    <cellStyle name="常规 33" xfId="1344"/>
    <cellStyle name="常规 33 2" xfId="3808"/>
    <cellStyle name="常规 33 2 2" xfId="3846"/>
    <cellStyle name="常规 33 3" xfId="3845"/>
    <cellStyle name="常规 34" xfId="3809"/>
    <cellStyle name="常规 35" xfId="1357"/>
    <cellStyle name="常规 35 2" xfId="3490"/>
    <cellStyle name="常规 36" xfId="1358"/>
    <cellStyle name="常规 36 2" xfId="3493"/>
    <cellStyle name="常规 36 2 2" xfId="3850"/>
    <cellStyle name="常规 36 3" xfId="3494"/>
    <cellStyle name="常规 36 4" xfId="3491"/>
    <cellStyle name="常规 36 5" xfId="3849"/>
    <cellStyle name="常规 37" xfId="1359"/>
    <cellStyle name="常规 37 2" xfId="3496"/>
    <cellStyle name="常规 37 2 2" xfId="3853"/>
    <cellStyle name="常规 37 3" xfId="3851"/>
    <cellStyle name="常规 38 2" xfId="3497"/>
    <cellStyle name="常规 39 2" xfId="3498"/>
    <cellStyle name="常规 4" xfId="1361"/>
    <cellStyle name="常规 4 10" xfId="3499"/>
    <cellStyle name="常规 4 11" xfId="3860"/>
    <cellStyle name="常规 4 2" xfId="1362"/>
    <cellStyle name="常规 4 2 10" xfId="1363"/>
    <cellStyle name="常规 4 2 11" xfId="3500"/>
    <cellStyle name="常规 4 2 2" xfId="1364"/>
    <cellStyle name="常规 4 2 2 2" xfId="3504"/>
    <cellStyle name="常规 4 2 2 3" xfId="1837"/>
    <cellStyle name="常规 4 2 2 4" xfId="3502"/>
    <cellStyle name="常规 4 2 3" xfId="1366"/>
    <cellStyle name="常规 4 2 3 2" xfId="3505"/>
    <cellStyle name="常规 4 2 4" xfId="1368"/>
    <cellStyle name="常规 4 2 4 2" xfId="3506"/>
    <cellStyle name="常规 4 2 5" xfId="1370"/>
    <cellStyle name="常规 4 2 6" xfId="1372"/>
    <cellStyle name="常规 4 2 7" xfId="1374"/>
    <cellStyle name="常规 4 2 8" xfId="1257"/>
    <cellStyle name="常规 4 2 9" xfId="1376"/>
    <cellStyle name="常规 4 3" xfId="1377"/>
    <cellStyle name="常规 4 3 2" xfId="3507"/>
    <cellStyle name="常规 4 4" xfId="1365"/>
    <cellStyle name="常规 4 4 2" xfId="3501"/>
    <cellStyle name="常规 4 5" xfId="1367"/>
    <cellStyle name="常规 4 6" xfId="1369"/>
    <cellStyle name="常规 4 7" xfId="1371"/>
    <cellStyle name="常规 4 8" xfId="1373"/>
    <cellStyle name="常规 4 9" xfId="1375"/>
    <cellStyle name="常规 4_教师确认收入" xfId="1378"/>
    <cellStyle name="常规 40 2" xfId="3508"/>
    <cellStyle name="常规 41 2" xfId="3492"/>
    <cellStyle name="常规 42" xfId="1360"/>
    <cellStyle name="常规 42 2" xfId="3495"/>
    <cellStyle name="常规 42 2 2" xfId="3854"/>
    <cellStyle name="常规 42 3" xfId="2842"/>
    <cellStyle name="常规 42 4" xfId="3852"/>
    <cellStyle name="常规 5" xfId="1379"/>
    <cellStyle name="常规 5 10" xfId="1380"/>
    <cellStyle name="常规 5 11" xfId="3509"/>
    <cellStyle name="常规 5 12" xfId="3855"/>
    <cellStyle name="常规 5 2" xfId="1381"/>
    <cellStyle name="常规 5 2 2" xfId="3511"/>
    <cellStyle name="常规 5 2 2 2" xfId="3512"/>
    <cellStyle name="常规 5 2 2 3" xfId="3513"/>
    <cellStyle name="常规 5 2 3" xfId="3514"/>
    <cellStyle name="常规 5 2 4" xfId="3515"/>
    <cellStyle name="常规 5 2 5" xfId="3510"/>
    <cellStyle name="常规 5 3" xfId="1382"/>
    <cellStyle name="常规 5 3 2" xfId="3516"/>
    <cellStyle name="常规 5 4" xfId="1383"/>
    <cellStyle name="常规 5 4 2" xfId="3517"/>
    <cellStyle name="常规 5 5" xfId="1384"/>
    <cellStyle name="常规 5 6" xfId="1385"/>
    <cellStyle name="常规 5 7" xfId="1386"/>
    <cellStyle name="常规 5 8" xfId="1387"/>
    <cellStyle name="常规 5 9" xfId="1388"/>
    <cellStyle name="常规 5_教师确认收入" xfId="1389"/>
    <cellStyle name="常规 54" xfId="1390"/>
    <cellStyle name="常规 56" xfId="1391"/>
    <cellStyle name="常规 6" xfId="1393"/>
    <cellStyle name="常规 6 10" xfId="1394"/>
    <cellStyle name="常规 6 11" xfId="3518"/>
    <cellStyle name="常规 6 12" xfId="3856"/>
    <cellStyle name="常规 6 2" xfId="1395"/>
    <cellStyle name="常规 6 2 2" xfId="3520"/>
    <cellStyle name="常规 6 2 2 2" xfId="3521"/>
    <cellStyle name="常规 6 2 2 3" xfId="3522"/>
    <cellStyle name="常规 6 2 3" xfId="3523"/>
    <cellStyle name="常规 6 2 4" xfId="3524"/>
    <cellStyle name="常规 6 2 5" xfId="3519"/>
    <cellStyle name="常规 6 2 6" xfId="3817"/>
    <cellStyle name="常规 6 3" xfId="1396"/>
    <cellStyle name="常规 6 3 2" xfId="3525"/>
    <cellStyle name="常规 6 3 3" xfId="3839"/>
    <cellStyle name="常规 6 4" xfId="1397"/>
    <cellStyle name="常规 6 4 2" xfId="3503"/>
    <cellStyle name="常规 6 4 3" xfId="3818"/>
    <cellStyle name="常规 6 5" xfId="28"/>
    <cellStyle name="常规 6 6" xfId="1398"/>
    <cellStyle name="常规 6 7" xfId="1399"/>
    <cellStyle name="常规 6 8" xfId="1400"/>
    <cellStyle name="常规 6 9" xfId="1401"/>
    <cellStyle name="常规 61" xfId="1392"/>
    <cellStyle name="常规 62" xfId="1402"/>
    <cellStyle name="常规 7" xfId="1403"/>
    <cellStyle name="常规 7 10" xfId="1404"/>
    <cellStyle name="常规 7 11" xfId="3526"/>
    <cellStyle name="常规 7 12" xfId="3857"/>
    <cellStyle name="常规 7 2" xfId="1405"/>
    <cellStyle name="常规 7 2 2" xfId="3528"/>
    <cellStyle name="常规 7 2 2 2" xfId="3529"/>
    <cellStyle name="常规 7 2 2 3" xfId="3530"/>
    <cellStyle name="常规 7 2 3" xfId="3531"/>
    <cellStyle name="常规 7 2 4" xfId="3532"/>
    <cellStyle name="常规 7 2 5" xfId="3527"/>
    <cellStyle name="常规 7 3" xfId="1406"/>
    <cellStyle name="常规 7 3 2" xfId="3134"/>
    <cellStyle name="常规 7 4" xfId="1407"/>
    <cellStyle name="常规 7 4 2" xfId="3136"/>
    <cellStyle name="常规 7 5" xfId="1408"/>
    <cellStyle name="常规 7 6" xfId="1409"/>
    <cellStyle name="常规 7 7" xfId="1410"/>
    <cellStyle name="常规 7 8" xfId="1411"/>
    <cellStyle name="常规 7 9" xfId="1412"/>
    <cellStyle name="常规 8" xfId="1413"/>
    <cellStyle name="常规 8 10" xfId="1414"/>
    <cellStyle name="常规 8 11" xfId="3533"/>
    <cellStyle name="常规 8 2" xfId="1415"/>
    <cellStyle name="常规 8 2 2" xfId="3535"/>
    <cellStyle name="常规 8 2 2 2" xfId="1941"/>
    <cellStyle name="常规 8 2 2 3" xfId="3536"/>
    <cellStyle name="常规 8 2 3" xfId="3537"/>
    <cellStyle name="常规 8 2 4" xfId="3538"/>
    <cellStyle name="常规 8 2 5" xfId="3534"/>
    <cellStyle name="常规 8 3" xfId="1417"/>
    <cellStyle name="常规 8 3 2" xfId="3539"/>
    <cellStyle name="常规 8 4" xfId="1419"/>
    <cellStyle name="常规 8 4 2" xfId="3540"/>
    <cellStyle name="常规 8 5" xfId="1421"/>
    <cellStyle name="常规 8 6" xfId="1422"/>
    <cellStyle name="常规 8 7" xfId="1423"/>
    <cellStyle name="常规 8 8" xfId="1424"/>
    <cellStyle name="常规 8 9" xfId="1425"/>
    <cellStyle name="常规 9" xfId="1426"/>
    <cellStyle name="常规 9 10" xfId="3541"/>
    <cellStyle name="常规 9 2" xfId="426"/>
    <cellStyle name="常规 9 2 2" xfId="3542"/>
    <cellStyle name="常规 9 2 2 2" xfId="3543"/>
    <cellStyle name="常规 9 2 2 2 2" xfId="3443"/>
    <cellStyle name="常规 9 2 3" xfId="3544"/>
    <cellStyle name="常规 9 2 4" xfId="3545"/>
    <cellStyle name="常规 9 2 5" xfId="2320"/>
    <cellStyle name="常规 9 25" xfId="1427"/>
    <cellStyle name="常规 9 3" xfId="430"/>
    <cellStyle name="常规 9 3 2" xfId="2322"/>
    <cellStyle name="常规 9 4" xfId="434"/>
    <cellStyle name="常规 9 4 2" xfId="2324"/>
    <cellStyle name="常规 9 5" xfId="438"/>
    <cellStyle name="常规 9 5 2" xfId="2325"/>
    <cellStyle name="常规 9 6" xfId="440"/>
    <cellStyle name="常规 9 6 2" xfId="1947"/>
    <cellStyle name="常规 9 7" xfId="442"/>
    <cellStyle name="常规 9 7 2" xfId="1950"/>
    <cellStyle name="常规 9 8" xfId="444"/>
    <cellStyle name="常规 9 8 2" xfId="1953"/>
    <cellStyle name="常规 9 9" xfId="1428"/>
    <cellStyle name="常规 9 9 2" xfId="3546"/>
    <cellStyle name="常规 9_教师确认收入" xfId="1429"/>
    <cellStyle name="常规_3 2" xfId="1218"/>
    <cellStyle name="常规_Sheet1 2" xfId="1299"/>
    <cellStyle name="常规_STL招生工资试算表2012-4.10 2" xfId="1080"/>
    <cellStyle name="超链接" xfId="1805" builtinId="8"/>
    <cellStyle name="超链接 2" xfId="1804"/>
    <cellStyle name="超链接 3" xfId="1822"/>
    <cellStyle name="超链接 5" xfId="3859"/>
    <cellStyle name="分级显示行_1_Book1" xfId="1432"/>
    <cellStyle name="分级显示列_1_Book1" xfId="1431"/>
    <cellStyle name="好 2" xfId="1433"/>
    <cellStyle name="好 2 2" xfId="3547"/>
    <cellStyle name="好 2 2 2" xfId="3548"/>
    <cellStyle name="好 2 2 2 2" xfId="3380"/>
    <cellStyle name="好 2 3" xfId="2342"/>
    <cellStyle name="好 2 4" xfId="2356"/>
    <cellStyle name="好 2 5" xfId="2932"/>
    <cellStyle name="好 3" xfId="1434"/>
    <cellStyle name="好 3 2" xfId="2934"/>
    <cellStyle name="好 4" xfId="1435"/>
    <cellStyle name="好 4 2" xfId="3549"/>
    <cellStyle name="好 5" xfId="1436"/>
    <cellStyle name="好 6" xfId="1437"/>
    <cellStyle name="好 7" xfId="1438"/>
    <cellStyle name="好 8" xfId="1439"/>
    <cellStyle name="好 9" xfId="1440"/>
    <cellStyle name="好_2013年收入说明表更新" xfId="1441"/>
    <cellStyle name="好_7.1罗平县大学生“村官”统计季报表(7月修订，下发空表)" xfId="44"/>
    <cellStyle name="好_7.1罗平县大学生“村官”统计季报表(7月修订，下发空表) 10" xfId="1868"/>
    <cellStyle name="好_7.1罗平县大学生“村官”统计季报表(7月修订，下发空表) 2" xfId="375"/>
    <cellStyle name="好_7.1罗平县大学生“村官”统计季报表(7月修订，下发空表) 2 2" xfId="2306"/>
    <cellStyle name="好_7.1罗平县大学生“村官”统计季报表(7月修订，下发空表) 2 2 2" xfId="2256"/>
    <cellStyle name="好_7.1罗平县大学生“村官”统计季报表(7月修订，下发空表) 2 2 3" xfId="2258"/>
    <cellStyle name="好_7.1罗平县大学生“村官”统计季报表(7月修订，下发空表) 2 3" xfId="2311"/>
    <cellStyle name="好_7.1罗平县大学生“村官”统计季报表(7月修订，下发空表) 2 4" xfId="2314"/>
    <cellStyle name="好_7.1罗平县大学生“村官”统计季报表(7月修订，下发空表) 2 5" xfId="2305"/>
    <cellStyle name="好_7.1罗平县大学生“村官”统计季报表(7月修订，下发空表) 2_2014年4月城建分校教学部工资表（OK)" xfId="1442"/>
    <cellStyle name="好_7.1罗平县大学生“村官”统计季报表(7月修订，下发空表) 3" xfId="385"/>
    <cellStyle name="好_7.1罗平县大学生“村官”统计季报表(7月修订，下发空表) 3 2" xfId="2317"/>
    <cellStyle name="好_7.1罗平县大学生“村官”统计季报表(7月修订，下发空表) 3_2014年4月城建分校教学部工资表（OK)" xfId="1445"/>
    <cellStyle name="好_7.1罗平县大学生“村官”统计季报表(7月修订，下发空表) 4" xfId="387"/>
    <cellStyle name="好_7.1罗平县大学生“村官”统计季报表(7月修订，下发空表) 4 2" xfId="2114"/>
    <cellStyle name="好_7.1罗平县大学生“村官”统计季报表(7月修订，下发空表) 4_2014年4月城建分校教学部工资表（OK)" xfId="1447"/>
    <cellStyle name="好_7.1罗平县大学生“村官”统计季报表(7月修订，下发空表) 5" xfId="391"/>
    <cellStyle name="好_7.1罗平县大学生“村官”统计季报表(7月修订，下发空表) 5_2014年4月城建分校教学部工资表（OK)" xfId="1448"/>
    <cellStyle name="好_7.1罗平县大学生“村官”统计季报表(7月修订，下发空表) 6" xfId="394"/>
    <cellStyle name="好_7.1罗平县大学生“村官”统计季报表(7月修订，下发空表) 6_2014年4月城建分校教学部工资表（OK)" xfId="1449"/>
    <cellStyle name="好_7.1罗平县大学生“村官”统计季报表(7月修订，下发空表) 7" xfId="397"/>
    <cellStyle name="好_7.1罗平县大学生“村官”统计季报表(7月修订，下发空表) 7_2014年4月城建分校教学部工资表（OK)" xfId="521"/>
    <cellStyle name="好_7.1罗平县大学生“村官”统计季报表(7月修订，下发空表) 8" xfId="400"/>
    <cellStyle name="好_7.1罗平县大学生“村官”统计季报表(7月修订，下发空表) 8_2014年4月城建分校教学部工资表（OK)" xfId="1450"/>
    <cellStyle name="好_7.1罗平县大学生“村官”统计季报表(7月修订，下发空表) 9" xfId="403"/>
    <cellStyle name="好_7.1罗平县大学生“村官”统计季报表(7月修订，下发空表) 9_2014年4月城建分校教学部工资表（OK)" xfId="1451"/>
    <cellStyle name="好_Book1" xfId="1453"/>
    <cellStyle name="好_Book1 10" xfId="2813"/>
    <cellStyle name="好_Book1 2" xfId="1454"/>
    <cellStyle name="好_Book1 2 2" xfId="2037"/>
    <cellStyle name="好_Book1 2 2 2" xfId="2593"/>
    <cellStyle name="好_Book1 2 2 3" xfId="2595"/>
    <cellStyle name="好_Book1 2 3" xfId="2040"/>
    <cellStyle name="好_Book1 2 4" xfId="1920"/>
    <cellStyle name="好_Book1 2 5" xfId="2121"/>
    <cellStyle name="好_Book1 2_2014年4月城建分校教学部工资表（OK)" xfId="1455"/>
    <cellStyle name="好_Book1 3" xfId="1456"/>
    <cellStyle name="好_Book1 3 2" xfId="3551"/>
    <cellStyle name="好_Book1 3_2014年4月城建分校教学部工资表（OK)" xfId="1457"/>
    <cellStyle name="好_Book1 4" xfId="1348"/>
    <cellStyle name="好_Book1 4 2" xfId="3482"/>
    <cellStyle name="好_Book1 4_2014年4月城建分校教学部工资表（OK)" xfId="1460"/>
    <cellStyle name="好_Book1 5" xfId="1461"/>
    <cellStyle name="好_Book1 5_2014年4月城建分校教学部工资表（OK)" xfId="1462"/>
    <cellStyle name="好_Book1 6" xfId="1464"/>
    <cellStyle name="好_Book1 6_2014年4月城建分校教学部工资表（OK)" xfId="1466"/>
    <cellStyle name="好_Book1 7" xfId="1467"/>
    <cellStyle name="好_Book1 7_2014年4月城建分校教学部工资表（OK)" xfId="1468"/>
    <cellStyle name="好_Book1 8" xfId="1469"/>
    <cellStyle name="好_Book1 8_2014年4月城建分校教学部工资表（OK)" xfId="1470"/>
    <cellStyle name="好_Book1 9" xfId="1472"/>
    <cellStyle name="好_Book1 9_2014年4月城建分校教学部工资表（OK)" xfId="1473"/>
    <cellStyle name="好_Book1_1" xfId="1474"/>
    <cellStyle name="好_Book1_1 10" xfId="3554"/>
    <cellStyle name="好_Book1_1 2" xfId="1475"/>
    <cellStyle name="好_Book1_1 2 2" xfId="3336"/>
    <cellStyle name="好_Book1_1 2 2 2" xfId="3338"/>
    <cellStyle name="好_Book1_1 2 2 2 2" xfId="3340"/>
    <cellStyle name="好_Book1_1 2 3" xfId="3556"/>
    <cellStyle name="好_Book1_1 2 4" xfId="3557"/>
    <cellStyle name="好_Book1_1 2 5" xfId="3555"/>
    <cellStyle name="好_Book1_1 2_2014年4月城建分校教学部工资表（OK)" xfId="1476"/>
    <cellStyle name="好_Book1_1 2_2014年4月城建分校教学部工资表（OK) 2" xfId="3558"/>
    <cellStyle name="好_Book1_1 3" xfId="1477"/>
    <cellStyle name="好_Book1_1 3 2" xfId="3559"/>
    <cellStyle name="好_Book1_1 3_2014年4月城建分校教学部工资表（OK)" xfId="377"/>
    <cellStyle name="好_Book1_1 3_2014年4月城建分校教学部工资表（OK) 2" xfId="2709"/>
    <cellStyle name="好_Book1_1 4" xfId="1478"/>
    <cellStyle name="好_Book1_1 4 2" xfId="3560"/>
    <cellStyle name="好_Book1_1 4_2014年4月城建分校教学部工资表（OK)" xfId="274"/>
    <cellStyle name="好_Book1_1 4_2014年4月城建分校教学部工资表（OK) 2" xfId="2376"/>
    <cellStyle name="好_Book1_1 5" xfId="1479"/>
    <cellStyle name="好_Book1_1 5 2" xfId="3561"/>
    <cellStyle name="好_Book1_1 5_2014年4月城建分校教学部工资表（OK)" xfId="1480"/>
    <cellStyle name="好_Book1_1 5_2014年4月城建分校教学部工资表（OK) 2" xfId="3562"/>
    <cellStyle name="好_Book1_1 6" xfId="4"/>
    <cellStyle name="好_Book1_1 6 2" xfId="1813"/>
    <cellStyle name="好_Book1_1 6_2014年4月城建分校教学部工资表（OK)" xfId="422"/>
    <cellStyle name="好_Book1_1 6_2014年4月城建分校教学部工资表（OK) 2" xfId="2592"/>
    <cellStyle name="好_Book1_1 7" xfId="1481"/>
    <cellStyle name="好_Book1_1 7 2" xfId="3563"/>
    <cellStyle name="好_Book1_1 7_2014年4月城建分校教学部工资表（OK)" xfId="743"/>
    <cellStyle name="好_Book1_1 7_2014年4月城建分校教学部工资表（OK) 2" xfId="2870"/>
    <cellStyle name="好_Book1_1 8" xfId="338"/>
    <cellStyle name="好_Book1_1 8 2" xfId="2180"/>
    <cellStyle name="好_Book1_1 8_2014年4月城建分校教学部工资表（OK)" xfId="1482"/>
    <cellStyle name="好_Book1_1 8_2014年4月城建分校教学部工资表（OK) 2" xfId="2103"/>
    <cellStyle name="好_Book1_1 9" xfId="340"/>
    <cellStyle name="好_Book1_1 9 2" xfId="2185"/>
    <cellStyle name="好_Book1_1 9_2014年4月城建分校教学部工资表（OK)" xfId="1483"/>
    <cellStyle name="好_Book1_1 9_2014年4月城建分校教学部工资表（OK) 2" xfId="3266"/>
    <cellStyle name="好_Book1_1_Book1" xfId="1484"/>
    <cellStyle name="好_Book1_1_Book1 10" xfId="3564"/>
    <cellStyle name="好_Book1_1_Book1 2" xfId="1485"/>
    <cellStyle name="好_Book1_1_Book1 2 2" xfId="3566"/>
    <cellStyle name="好_Book1_1_Book1 2 2 2" xfId="3103"/>
    <cellStyle name="好_Book1_1_Book1 2 2 2 2" xfId="3567"/>
    <cellStyle name="好_Book1_1_Book1 2 3" xfId="3568"/>
    <cellStyle name="好_Book1_1_Book1 2 4" xfId="2426"/>
    <cellStyle name="好_Book1_1_Book1 2 5" xfId="3565"/>
    <cellStyle name="好_Book1_1_Book1 2_2014年4月城建分校教学部工资表（OK)" xfId="1486"/>
    <cellStyle name="好_Book1_1_Book1 2_2014年4月城建分校教学部工资表（OK) 2" xfId="3569"/>
    <cellStyle name="好_Book1_1_Book1 3" xfId="1487"/>
    <cellStyle name="好_Book1_1_Book1 3 2" xfId="3570"/>
    <cellStyle name="好_Book1_1_Book1 3_2014年4月城建分校教学部工资表（OK)" xfId="1489"/>
    <cellStyle name="好_Book1_1_Book1 3_2014年4月城建分校教学部工资表（OK) 2" xfId="3571"/>
    <cellStyle name="好_Book1_1_Book1 4" xfId="1490"/>
    <cellStyle name="好_Book1_1_Book1 4 2" xfId="3572"/>
    <cellStyle name="好_Book1_1_Book1 4_2014年4月城建分校教学部工资表（OK)" xfId="1491"/>
    <cellStyle name="好_Book1_1_Book1 4_2014年4月城建分校教学部工资表（OK) 2" xfId="3573"/>
    <cellStyle name="好_Book1_1_Book1 5" xfId="1493"/>
    <cellStyle name="好_Book1_1_Book1 5 2" xfId="3574"/>
    <cellStyle name="好_Book1_1_Book1 5_2014年4月城建分校教学部工资表（OK)" xfId="1494"/>
    <cellStyle name="好_Book1_1_Book1 5_2014年4月城建分校教学部工资表（OK) 2" xfId="3575"/>
    <cellStyle name="好_Book1_1_Book1 6" xfId="1495"/>
    <cellStyle name="好_Book1_1_Book1 6 2" xfId="3576"/>
    <cellStyle name="好_Book1_1_Book1 6_2014年4月城建分校教学部工资表（OK)" xfId="793"/>
    <cellStyle name="好_Book1_1_Book1 6_2014年4月城建分校教学部工资表（OK) 2" xfId="3006"/>
    <cellStyle name="好_Book1_1_Book1 7" xfId="1496"/>
    <cellStyle name="好_Book1_1_Book1 7 2" xfId="3578"/>
    <cellStyle name="好_Book1_1_Book1 7_2014年4月城建分校教学部工资表（OK)" xfId="1497"/>
    <cellStyle name="好_Book1_1_Book1 7_2014年4月城建分校教学部工资表（OK) 2" xfId="3580"/>
    <cellStyle name="好_Book1_1_Book1 8" xfId="1498"/>
    <cellStyle name="好_Book1_1_Book1 8 2" xfId="3581"/>
    <cellStyle name="好_Book1_1_Book1 8_2014年4月城建分校教学部工资表（OK)" xfId="1499"/>
    <cellStyle name="好_Book1_1_Book1 8_2014年4月城建分校教学部工资表（OK) 2" xfId="3582"/>
    <cellStyle name="好_Book1_1_Book1 9" xfId="1500"/>
    <cellStyle name="好_Book1_1_Book1 9 2" xfId="3583"/>
    <cellStyle name="好_Book1_1_Book1 9_2014年4月城建分校教学部工资表（OK)" xfId="1501"/>
    <cellStyle name="好_Book1_1_Book1 9_2014年4月城建分校教学部工资表（OK) 2" xfId="3584"/>
    <cellStyle name="好_Book1_1_Book1_1" xfId="1502"/>
    <cellStyle name="好_Book1_1_Book1_1 10" xfId="3585"/>
    <cellStyle name="好_Book1_1_Book1_1 2" xfId="1503"/>
    <cellStyle name="好_Book1_1_Book1_1 2 2" xfId="3588"/>
    <cellStyle name="好_Book1_1_Book1_1 2 2 2" xfId="3589"/>
    <cellStyle name="好_Book1_1_Book1_1 2 2 3" xfId="3590"/>
    <cellStyle name="好_Book1_1_Book1_1 2 3" xfId="2215"/>
    <cellStyle name="好_Book1_1_Book1_1 2 4" xfId="2632"/>
    <cellStyle name="好_Book1_1_Book1_1 2 5" xfId="3586"/>
    <cellStyle name="好_Book1_1_Book1_1 2_2014年4月城建分校教学部工资表（OK)" xfId="1504"/>
    <cellStyle name="好_Book1_1_Book1_1 3" xfId="1505"/>
    <cellStyle name="好_Book1_1_Book1_1 3 2" xfId="3591"/>
    <cellStyle name="好_Book1_1_Book1_1 3_2014年4月城建分校教学部工资表（OK)" xfId="1506"/>
    <cellStyle name="好_Book1_1_Book1_1 4" xfId="1507"/>
    <cellStyle name="好_Book1_1_Book1_1 4 2" xfId="3592"/>
    <cellStyle name="好_Book1_1_Book1_1 4_2014年4月城建分校教学部工资表（OK)" xfId="1508"/>
    <cellStyle name="好_Book1_1_Book1_1 5" xfId="1509"/>
    <cellStyle name="好_Book1_1_Book1_1 5_2014年4月城建分校教学部工资表（OK)" xfId="1510"/>
    <cellStyle name="好_Book1_1_Book1_1 6" xfId="1511"/>
    <cellStyle name="好_Book1_1_Book1_1 6_2014年4月城建分校教学部工资表（OK)" xfId="848"/>
    <cellStyle name="好_Book1_1_Book1_1 7" xfId="1512"/>
    <cellStyle name="好_Book1_1_Book1_1 7_2014年4月城建分校教学部工资表（OK)" xfId="1513"/>
    <cellStyle name="好_Book1_1_Book1_1 8" xfId="1514"/>
    <cellStyle name="好_Book1_1_Book1_1 8_2014年4月城建分校教学部工资表（OK)" xfId="1515"/>
    <cellStyle name="好_Book1_1_Book1_1 9" xfId="1516"/>
    <cellStyle name="好_Book1_1_Book1_1 9_2014年4月城建分校教学部工资表（OK)" xfId="449"/>
    <cellStyle name="好_Book1_1_Book1_2" xfId="1517"/>
    <cellStyle name="好_Book1_1_Book1_2 10" xfId="3593"/>
    <cellStyle name="好_Book1_1_Book1_2 2" xfId="1518"/>
    <cellStyle name="好_Book1_1_Book1_2 2 2" xfId="2830"/>
    <cellStyle name="好_Book1_1_Book1_2 2 2 2" xfId="3595"/>
    <cellStyle name="好_Book1_1_Book1_2 2 2 2 2" xfId="3596"/>
    <cellStyle name="好_Book1_1_Book1_2 2 3" xfId="2832"/>
    <cellStyle name="好_Book1_1_Book1_2 2 4" xfId="2834"/>
    <cellStyle name="好_Book1_1_Book1_2 2 5" xfId="3594"/>
    <cellStyle name="好_Book1_1_Book1_2 2_2014年4月城建分校教学部工资表（OK)" xfId="65"/>
    <cellStyle name="好_Book1_1_Book1_2 2_2014年4月城建分校教学部工资表（OK) 2" xfId="1908"/>
    <cellStyle name="好_Book1_1_Book1_2 3" xfId="1519"/>
    <cellStyle name="好_Book1_1_Book1_2 3 2" xfId="3597"/>
    <cellStyle name="好_Book1_1_Book1_2 3_2014年4月城建分校教学部工资表（OK)" xfId="235"/>
    <cellStyle name="好_Book1_1_Book1_2 3_2014年4月城建分校教学部工资表（OK) 2" xfId="2233"/>
    <cellStyle name="好_Book1_1_Book1_2 4" xfId="1520"/>
    <cellStyle name="好_Book1_1_Book1_2 4 2" xfId="3598"/>
    <cellStyle name="好_Book1_1_Book1_2 4_2014年4月城建分校教学部工资表（OK)" xfId="1521"/>
    <cellStyle name="好_Book1_1_Book1_2 4_2014年4月城建分校教学部工资表（OK) 2" xfId="3599"/>
    <cellStyle name="好_Book1_1_Book1_2 5" xfId="1522"/>
    <cellStyle name="好_Book1_1_Book1_2 5 2" xfId="2367"/>
    <cellStyle name="好_Book1_1_Book1_2 5_2014年4月城建分校教学部工资表（OK)" xfId="1523"/>
    <cellStyle name="好_Book1_1_Book1_2 5_2014年4月城建分校教学部工资表（OK) 2" xfId="3600"/>
    <cellStyle name="好_Book1_1_Book1_2 6" xfId="1137"/>
    <cellStyle name="好_Book1_1_Book1_2 6 2" xfId="3344"/>
    <cellStyle name="好_Book1_1_Book1_2 6_2014年4月城建分校教学部工资表（OK)" xfId="1524"/>
    <cellStyle name="好_Book1_1_Book1_2 6_2014年4月城建分校教学部工资表（OK) 2" xfId="3601"/>
    <cellStyle name="好_Book1_1_Book1_2 7" xfId="1526"/>
    <cellStyle name="好_Book1_1_Book1_2 7 2" xfId="3602"/>
    <cellStyle name="好_Book1_1_Book1_2 7_2014年4月城建分校教学部工资表（OK)" xfId="1527"/>
    <cellStyle name="好_Book1_1_Book1_2 7_2014年4月城建分校教学部工资表（OK) 2" xfId="3603"/>
    <cellStyle name="好_Book1_1_Book1_2 8" xfId="1176"/>
    <cellStyle name="好_Book1_1_Book1_2 8 2" xfId="3366"/>
    <cellStyle name="好_Book1_1_Book1_2 8_2014年4月城建分校教学部工资表（OK)" xfId="1528"/>
    <cellStyle name="好_Book1_1_Book1_2 8_2014年4月城建分校教学部工资表（OK) 2" xfId="2422"/>
    <cellStyle name="好_Book1_1_Book1_2 9" xfId="1529"/>
    <cellStyle name="好_Book1_1_Book1_2 9 2" xfId="3604"/>
    <cellStyle name="好_Book1_1_Book1_2 9_2014年4月城建分校教学部工资表（OK)" xfId="1530"/>
    <cellStyle name="好_Book1_1_Book1_2 9_2014年4月城建分校教学部工资表（OK) 2" xfId="3605"/>
    <cellStyle name="好_Book1_2" xfId="1531"/>
    <cellStyle name="好_Book1_2 10" xfId="3606"/>
    <cellStyle name="好_Book1_2 2" xfId="1532"/>
    <cellStyle name="好_Book1_2 2 2" xfId="2110"/>
    <cellStyle name="好_Book1_2 2 2 2" xfId="3608"/>
    <cellStyle name="好_Book1_2 2 2 3" xfId="3609"/>
    <cellStyle name="好_Book1_2 2 3" xfId="2120"/>
    <cellStyle name="好_Book1_2 2 4" xfId="3550"/>
    <cellStyle name="好_Book1_2 2 5" xfId="3607"/>
    <cellStyle name="好_Book1_2 2_2014年4月城建分校教学部工资表（OK)" xfId="1533"/>
    <cellStyle name="好_Book1_2 3" xfId="1534"/>
    <cellStyle name="好_Book1_2 3 2" xfId="2664"/>
    <cellStyle name="好_Book1_2 3_2014年4月城建分校教学部工资表（OK)" xfId="591"/>
    <cellStyle name="好_Book1_2 4" xfId="1535"/>
    <cellStyle name="好_Book1_2 4 2" xfId="3610"/>
    <cellStyle name="好_Book1_2 4_2014年4月城建分校教学部工资表（OK)" xfId="34"/>
    <cellStyle name="好_Book1_2 5" xfId="1525"/>
    <cellStyle name="好_Book1_2 5_2014年4月城建分校教学部工资表（OK)" xfId="1536"/>
    <cellStyle name="好_Book1_2 6" xfId="1537"/>
    <cellStyle name="好_Book1_2 6_2014年4月城建分校教学部工资表（OK)" xfId="1538"/>
    <cellStyle name="好_Book1_2 7" xfId="1539"/>
    <cellStyle name="好_Book1_2 7_2014年4月城建分校教学部工资表（OK)" xfId="1540"/>
    <cellStyle name="好_Book1_2 8" xfId="374"/>
    <cellStyle name="好_Book1_2 8_2014年4月城建分校教学部工资表（OK)" xfId="1443"/>
    <cellStyle name="好_Book1_2 9" xfId="384"/>
    <cellStyle name="好_Book1_2 9_2014年4月城建分校教学部工资表（OK)" xfId="1446"/>
    <cellStyle name="好_Book1_3" xfId="1542"/>
    <cellStyle name="好_Book1_3 2" xfId="3612"/>
    <cellStyle name="好_Book1_3 2 2" xfId="3613"/>
    <cellStyle name="好_Book1_3 2 2 2" xfId="3614"/>
    <cellStyle name="好_Book1_3 2 2 2 2" xfId="3615"/>
    <cellStyle name="好_Book1_3 2 3" xfId="3616"/>
    <cellStyle name="好_Book1_3 2 4" xfId="3617"/>
    <cellStyle name="好_Book1_3 3" xfId="3618"/>
    <cellStyle name="好_Book1_3 4" xfId="3619"/>
    <cellStyle name="好_Book1_3 5" xfId="3611"/>
    <cellStyle name="好_Book1_4" xfId="1543"/>
    <cellStyle name="好_Book1_4 10" xfId="3620"/>
    <cellStyle name="好_Book1_4 2" xfId="571"/>
    <cellStyle name="好_Book1_4 2 2" xfId="2023"/>
    <cellStyle name="好_Book1_4 2 2 2" xfId="3621"/>
    <cellStyle name="好_Book1_4 2 2 3" xfId="3579"/>
    <cellStyle name="好_Book1_4 2 3" xfId="2036"/>
    <cellStyle name="好_Book1_4 2 4" xfId="2039"/>
    <cellStyle name="好_Book1_4 2 5" xfId="2621"/>
    <cellStyle name="好_Book1_4 2_2014年4月城建分校教学部工资表（OK)" xfId="1544"/>
    <cellStyle name="好_Book1_4 3" xfId="573"/>
    <cellStyle name="好_Book1_4 3 2" xfId="2623"/>
    <cellStyle name="好_Book1_4 3_2014年4月城建分校教学部工资表（OK)" xfId="20"/>
    <cellStyle name="好_Book1_4 4" xfId="575"/>
    <cellStyle name="好_Book1_4 4 2" xfId="2625"/>
    <cellStyle name="好_Book1_4 4_2014年4月城建分校教学部工资表（OK)" xfId="1545"/>
    <cellStyle name="好_Book1_4 5" xfId="359"/>
    <cellStyle name="好_Book1_4 5_2014年4月城建分校教学部工资表（OK)" xfId="1546"/>
    <cellStyle name="好_Book1_4 6" xfId="1547"/>
    <cellStyle name="好_Book1_4 6_2014年4月城建分校教学部工资表（OK)" xfId="1548"/>
    <cellStyle name="好_Book1_4 7" xfId="1549"/>
    <cellStyle name="好_Book1_4 7_2014年4月城建分校教学部工资表（OK)" xfId="1550"/>
    <cellStyle name="好_Book1_4 8" xfId="1551"/>
    <cellStyle name="好_Book1_4 8_2014年4月城建分校教学部工资表（OK)" xfId="1552"/>
    <cellStyle name="好_Book1_4 9" xfId="1553"/>
    <cellStyle name="好_Book1_4 9_2014年4月城建分校教学部工资表（OK)" xfId="1554"/>
    <cellStyle name="好_Book1_Book1" xfId="1555"/>
    <cellStyle name="好_Book1_Book1 10" xfId="3622"/>
    <cellStyle name="好_Book1_Book1 2" xfId="1556"/>
    <cellStyle name="好_Book1_Book1 2 2" xfId="3625"/>
    <cellStyle name="好_Book1_Book1 2 2 2" xfId="2578"/>
    <cellStyle name="好_Book1_Book1 2 2 2 2" xfId="2644"/>
    <cellStyle name="好_Book1_Book1 2 3" xfId="3626"/>
    <cellStyle name="好_Book1_Book1 2 4" xfId="3627"/>
    <cellStyle name="好_Book1_Book1 2 5" xfId="3623"/>
    <cellStyle name="好_Book1_Book1 2_2014年4月城建分校教学部工资表（OK)" xfId="1557"/>
    <cellStyle name="好_Book1_Book1 2_2014年4月城建分校教学部工资表（OK) 2" xfId="2245"/>
    <cellStyle name="好_Book1_Book1 3" xfId="1558"/>
    <cellStyle name="好_Book1_Book1 3 2" xfId="3628"/>
    <cellStyle name="好_Book1_Book1 3_2014年4月城建分校教学部工资表（OK)" xfId="1559"/>
    <cellStyle name="好_Book1_Book1 3_2014年4月城建分校教学部工资表（OK) 2" xfId="3630"/>
    <cellStyle name="好_Book1_Book1 4" xfId="1561"/>
    <cellStyle name="好_Book1_Book1 4 2" xfId="3631"/>
    <cellStyle name="好_Book1_Book1 4_2014年4月城建分校教学部工资表（OK)" xfId="1562"/>
    <cellStyle name="好_Book1_Book1 4_2014年4月城建分校教学部工资表（OK) 2" xfId="2948"/>
    <cellStyle name="好_Book1_Book1 5" xfId="1563"/>
    <cellStyle name="好_Book1_Book1 5 2" xfId="3369"/>
    <cellStyle name="好_Book1_Book1 5_2014年4月城建分校教学部工资表（OK)" xfId="1564"/>
    <cellStyle name="好_Book1_Book1 5_2014年4月城建分校教学部工资表（OK) 2" xfId="3632"/>
    <cellStyle name="好_Book1_Book1 6" xfId="1565"/>
    <cellStyle name="好_Book1_Book1 6 2" xfId="3371"/>
    <cellStyle name="好_Book1_Book1 6_2014年4月城建分校教学部工资表（OK)" xfId="1566"/>
    <cellStyle name="好_Book1_Book1 6_2014年4月城建分校教学部工资表（OK) 2" xfId="3633"/>
    <cellStyle name="好_Book1_Book1 7" xfId="1567"/>
    <cellStyle name="好_Book1_Book1 7 2" xfId="3634"/>
    <cellStyle name="好_Book1_Book1 7_2014年4月城建分校教学部工资表（OK)" xfId="1568"/>
    <cellStyle name="好_Book1_Book1 7_2014年4月城建分校教学部工资表（OK) 2" xfId="3635"/>
    <cellStyle name="好_Book1_Book1 8" xfId="1569"/>
    <cellStyle name="好_Book1_Book1 8 2" xfId="3307"/>
    <cellStyle name="好_Book1_Book1 8_2014年4月城建分校教学部工资表（OK)" xfId="1247"/>
    <cellStyle name="好_Book1_Book1 8_2014年4月城建分校教学部工资表（OK) 2" xfId="3403"/>
    <cellStyle name="好_Book1_Book1 9" xfId="1570"/>
    <cellStyle name="好_Book1_Book1 9 2" xfId="3636"/>
    <cellStyle name="好_Book1_Book1 9_2014年4月城建分校教学部工资表（OK)" xfId="1157"/>
    <cellStyle name="好_Book1_Book1 9_2014年4月城建分校教学部工资表（OK) 2" xfId="3354"/>
    <cellStyle name="好_Book1_Book1_1" xfId="1571"/>
    <cellStyle name="好_Book1_Book1_1 10" xfId="3637"/>
    <cellStyle name="好_Book1_Book1_1 2" xfId="1572"/>
    <cellStyle name="好_Book1_Book1_1 2 2" xfId="3639"/>
    <cellStyle name="好_Book1_Book1_1 2 2 2" xfId="2338"/>
    <cellStyle name="好_Book1_Book1_1 2 2 3" xfId="3640"/>
    <cellStyle name="好_Book1_Book1_1 2 3" xfId="3641"/>
    <cellStyle name="好_Book1_Book1_1 2 4" xfId="3642"/>
    <cellStyle name="好_Book1_Book1_1 2 5" xfId="3638"/>
    <cellStyle name="好_Book1_Book1_1 2_2014年4月城建分校教学部工资表（OK)" xfId="730"/>
    <cellStyle name="好_Book1_Book1_1 3" xfId="1573"/>
    <cellStyle name="好_Book1_Book1_1 3 2" xfId="3643"/>
    <cellStyle name="好_Book1_Book1_1 3_2014年4月城建分校教学部工资表（OK)" xfId="33"/>
    <cellStyle name="好_Book1_Book1_1 4" xfId="1574"/>
    <cellStyle name="好_Book1_Book1_1 4 2" xfId="3644"/>
    <cellStyle name="好_Book1_Book1_1 4_2014年4月城建分校教学部工资表（OK)" xfId="951"/>
    <cellStyle name="好_Book1_Book1_1 5" xfId="461"/>
    <cellStyle name="好_Book1_Book1_1 5_2014年4月城建分校教学部工资表（OK)" xfId="1575"/>
    <cellStyle name="好_Book1_Book1_1 6" xfId="1577"/>
    <cellStyle name="好_Book1_Book1_1 6_2014年4月城建分校教学部工资表（OK)" xfId="1578"/>
    <cellStyle name="好_Book1_Book1_1 7" xfId="1579"/>
    <cellStyle name="好_Book1_Book1_1 7_2014年4月城建分校教学部工资表（OK)" xfId="283"/>
    <cellStyle name="好_Book1_Book1_1 8" xfId="1492"/>
    <cellStyle name="好_Book1_Book1_1 8_2014年4月城建分校教学部工资表（OK)" xfId="1005"/>
    <cellStyle name="好_Book1_Book1_1 9" xfId="1580"/>
    <cellStyle name="好_Book1_Book1_1 9_2014年4月城建分校教学部工资表（OK)" xfId="1581"/>
    <cellStyle name="好_Book1_麦地中心开业至今收支表" xfId="1582"/>
    <cellStyle name="好_Book1_麦地中心开业至今收支表 10" xfId="3645"/>
    <cellStyle name="好_Book1_麦地中心开业至今收支表 2" xfId="1583"/>
    <cellStyle name="好_Book1_麦地中心开业至今收支表 2 2" xfId="3473"/>
    <cellStyle name="好_Book1_麦地中心开业至今收支表 2 2 2" xfId="2653"/>
    <cellStyle name="好_Book1_麦地中心开业至今收支表 2 2 3" xfId="2655"/>
    <cellStyle name="好_Book1_麦地中心开业至今收支表 2 3" xfId="3141"/>
    <cellStyle name="好_Book1_麦地中心开业至今收支表 2 4" xfId="3145"/>
    <cellStyle name="好_Book1_麦地中心开业至今收支表 2 5" xfId="3646"/>
    <cellStyle name="好_Book1_麦地中心开业至今收支表 2_2014年4月城建分校教学部工资表（OK)" xfId="1584"/>
    <cellStyle name="好_Book1_麦地中心开业至今收支表 3" xfId="1585"/>
    <cellStyle name="好_Book1_麦地中心开业至今收支表 3 2" xfId="3206"/>
    <cellStyle name="好_Book1_麦地中心开业至今收支表 3_2014年4月城建分校教学部工资表（OK)" xfId="1586"/>
    <cellStyle name="好_Book1_麦地中心开业至今收支表 4" xfId="1587"/>
    <cellStyle name="好_Book1_麦地中心开业至今收支表 4 2" xfId="3647"/>
    <cellStyle name="好_Book1_麦地中心开业至今收支表 4_2014年4月城建分校教学部工资表（OK)" xfId="942"/>
    <cellStyle name="好_Book1_麦地中心开业至今收支表 5" xfId="1588"/>
    <cellStyle name="好_Book1_麦地中心开业至今收支表 5_2014年4月城建分校教学部工资表（OK)" xfId="1589"/>
    <cellStyle name="好_Book1_麦地中心开业至今收支表 6" xfId="1591"/>
    <cellStyle name="好_Book1_麦地中心开业至今收支表 6_2014年4月城建分校教学部工资表（OK)" xfId="1592"/>
    <cellStyle name="好_Book1_麦地中心开业至今收支表 7" xfId="1593"/>
    <cellStyle name="好_Book1_麦地中心开业至今收支表 7_2014年4月城建分校教学部工资表（OK)" xfId="1594"/>
    <cellStyle name="好_Book1_麦地中心开业至今收支表 8" xfId="1595"/>
    <cellStyle name="好_Book1_麦地中心开业至今收支表 8_2014年4月城建分校教学部工资表（OK)" xfId="1596"/>
    <cellStyle name="好_Book1_麦地中心开业至今收支表 9" xfId="1597"/>
    <cellStyle name="好_Book1_麦地中心开业至今收支表 9_2014年4月城建分校教学部工资表（OK)" xfId="1598"/>
    <cellStyle name="好_Book1_云南省建国前入党的老党员补贴有关情况统计表2010(1).01" xfId="603"/>
    <cellStyle name="好_Book1_云南省建国前入党的老党员补贴有关情况统计表2010(1).01 10" xfId="2673"/>
    <cellStyle name="好_Book1_云南省建国前入党的老党员补贴有关情况统计表2010(1).01 2" xfId="1599"/>
    <cellStyle name="好_Book1_云南省建国前入党的老党员补贴有关情况统计表2010(1).01 2 2" xfId="3650"/>
    <cellStyle name="好_Book1_云南省建国前入党的老党员补贴有关情况统计表2010(1).01 2 2 2" xfId="3651"/>
    <cellStyle name="好_Book1_云南省建国前入党的老党员补贴有关情况统计表2010(1).01 2 2 3" xfId="3652"/>
    <cellStyle name="好_Book1_云南省建国前入党的老党员补贴有关情况统计表2010(1).01 2 3" xfId="3653"/>
    <cellStyle name="好_Book1_云南省建国前入党的老党员补贴有关情况统计表2010(1).01 2 4" xfId="3654"/>
    <cellStyle name="好_Book1_云南省建国前入党的老党员补贴有关情况统计表2010(1).01 2 5" xfId="3649"/>
    <cellStyle name="好_Book1_云南省建国前入党的老党员补贴有关情况统计表2010(1).01 2_2014年4月城建分校教学部工资表（OK)" xfId="1600"/>
    <cellStyle name="好_Book1_云南省建国前入党的老党员补贴有关情况统计表2010(1).01 3" xfId="1601"/>
    <cellStyle name="好_Book1_云南省建国前入党的老党员补贴有关情况统计表2010(1).01 3 2" xfId="3655"/>
    <cellStyle name="好_Book1_云南省建国前入党的老党员补贴有关情况统计表2010(1).01 3_2014年4月城建分校教学部工资表（OK)" xfId="1602"/>
    <cellStyle name="好_Book1_云南省建国前入党的老党员补贴有关情况统计表2010(1).01 4" xfId="1603"/>
    <cellStyle name="好_Book1_云南省建国前入党的老党员补贴有关情况统计表2010(1).01 4 2" xfId="3657"/>
    <cellStyle name="好_Book1_云南省建国前入党的老党员补贴有关情况统计表2010(1).01 4_2014年4月城建分校教学部工资表（OK)" xfId="1321"/>
    <cellStyle name="好_Book1_云南省建国前入党的老党员补贴有关情况统计表2010(1).01 5" xfId="1604"/>
    <cellStyle name="好_Book1_云南省建国前入党的老党员补贴有关情况统计表2010(1).01 5_2014年4月城建分校教学部工资表（OK)" xfId="1605"/>
    <cellStyle name="好_Book1_云南省建国前入党的老党员补贴有关情况统计表2010(1).01 6" xfId="1606"/>
    <cellStyle name="好_Book1_云南省建国前入党的老党员补贴有关情况统计表2010(1).01 6_2014年4月城建分校教学部工资表（OK)" xfId="1607"/>
    <cellStyle name="好_Book1_云南省建国前入党的老党员补贴有关情况统计表2010(1).01 7" xfId="1608"/>
    <cellStyle name="好_Book1_云南省建国前入党的老党员补贴有关情况统计表2010(1).01 7_2014年4月城建分校教学部工资表（OK)" xfId="1609"/>
    <cellStyle name="好_Book1_云南省建国前入党的老党员补贴有关情况统计表2010(1).01 8" xfId="1610"/>
    <cellStyle name="好_Book1_云南省建国前入党的老党员补贴有关情况统计表2010(1).01 8_2014年4月城建分校教学部工资表（OK)" xfId="1611"/>
    <cellStyle name="好_Book1_云南省建国前入党的老党员补贴有关情况统计表2010(1).01 9" xfId="1613"/>
    <cellStyle name="好_Book1_云南省建国前入党的老党员补贴有关情况统计表2010(1).01 9_2014年4月城建分校教学部工资表（OK)" xfId="1614"/>
    <cellStyle name="好_readdata" xfId="583"/>
    <cellStyle name="好_教师确认收入" xfId="1615"/>
    <cellStyle name="好_麦地中心开业至今收支表" xfId="1118"/>
    <cellStyle name="好_麦地中心开业至今收支表 10" xfId="3320"/>
    <cellStyle name="好_麦地中心开业至今收支表 2" xfId="1616"/>
    <cellStyle name="好_麦地中心开业至今收支表 2 2" xfId="3658"/>
    <cellStyle name="好_麦地中心开业至今收支表 2 2 2" xfId="3659"/>
    <cellStyle name="好_麦地中心开业至今收支表 2 2 3" xfId="3660"/>
    <cellStyle name="好_麦地中心开业至今收支表 2 3" xfId="3661"/>
    <cellStyle name="好_麦地中心开业至今收支表 2 4" xfId="3662"/>
    <cellStyle name="好_麦地中心开业至今收支表 2 5" xfId="3424"/>
    <cellStyle name="好_麦地中心开业至今收支表 2_2014年4月城建分校教学部工资表（OK)" xfId="1617"/>
    <cellStyle name="好_麦地中心开业至今收支表 3" xfId="1618"/>
    <cellStyle name="好_麦地中心开业至今收支表 3 2" xfId="3426"/>
    <cellStyle name="好_麦地中心开业至今收支表 3_2014年4月城建分校教学部工资表（OK)" xfId="1619"/>
    <cellStyle name="好_麦地中心开业至今收支表 4" xfId="1620"/>
    <cellStyle name="好_麦地中心开业至今收支表 4 2" xfId="3663"/>
    <cellStyle name="好_麦地中心开业至今收支表 4_2014年4月城建分校教学部工资表（OK)" xfId="1621"/>
    <cellStyle name="好_麦地中心开业至今收支表 5" xfId="1622"/>
    <cellStyle name="好_麦地中心开业至今收支表 5_2014年4月城建分校教学部工资表（OK)" xfId="1623"/>
    <cellStyle name="好_麦地中心开业至今收支表 6" xfId="1624"/>
    <cellStyle name="好_麦地中心开业至今收支表 6_2014年4月城建分校教学部工资表（OK)" xfId="1625"/>
    <cellStyle name="好_麦地中心开业至今收支表 7" xfId="1626"/>
    <cellStyle name="好_麦地中心开业至今收支表 7_2014年4月城建分校教学部工资表（OK)" xfId="1627"/>
    <cellStyle name="好_麦地中心开业至今收支表 8" xfId="1628"/>
    <cellStyle name="好_麦地中心开业至今收支表 8_2014年4月城建分校教学部工资表（OK)" xfId="1629"/>
    <cellStyle name="好_麦地中心开业至今收支表 9" xfId="1630"/>
    <cellStyle name="好_麦地中心开业至今收支表 9_2014年4月城建分校教学部工资表（OK)" xfId="1631"/>
    <cellStyle name="好_研究院薪酬试算表" xfId="1632"/>
    <cellStyle name="好_研究院薪酬试算表 10" xfId="3664"/>
    <cellStyle name="好_研究院薪酬试算表 2" xfId="978"/>
    <cellStyle name="好_研究院薪酬试算表 2 2" xfId="3665"/>
    <cellStyle name="好_研究院薪酬试算表 2 2 2" xfId="3666"/>
    <cellStyle name="好_研究院薪酬试算表 2 2 3" xfId="3667"/>
    <cellStyle name="好_研究院薪酬试算表 2 3" xfId="3587"/>
    <cellStyle name="好_研究院薪酬试算表 2 4" xfId="2214"/>
    <cellStyle name="好_研究院薪酬试算表 2 5" xfId="2173"/>
    <cellStyle name="好_研究院薪酬试算表 2_2014年4月城建分校教学部工资表（OK)" xfId="1633"/>
    <cellStyle name="好_研究院薪酬试算表 3" xfId="1161"/>
    <cellStyle name="好_研究院薪酬试算表 3 2" xfId="2175"/>
    <cellStyle name="好_研究院薪酬试算表 3_2014年4月城建分校教学部工资表（OK)" xfId="1634"/>
    <cellStyle name="好_研究院薪酬试算表 4" xfId="1023"/>
    <cellStyle name="好_研究院薪酬试算表 4 2" xfId="3252"/>
    <cellStyle name="好_研究院薪酬试算表 4_2014年4月城建分校教学部工资表（OK)" xfId="991"/>
    <cellStyle name="好_研究院薪酬试算表 5" xfId="1635"/>
    <cellStyle name="好_研究院薪酬试算表 5_2014年4月城建分校教学部工资表（OK)" xfId="959"/>
    <cellStyle name="好_研究院薪酬试算表 6" xfId="1636"/>
    <cellStyle name="好_研究院薪酬试算表 6_2014年4月城建分校教学部工资表（OK)" xfId="1637"/>
    <cellStyle name="好_研究院薪酬试算表 7" xfId="1639"/>
    <cellStyle name="好_研究院薪酬试算表 7_2014年4月城建分校教学部工资表（OK)" xfId="1640"/>
    <cellStyle name="好_研究院薪酬试算表 8" xfId="1641"/>
    <cellStyle name="好_研究院薪酬试算表 8_2014年4月城建分校教学部工资表（OK)" xfId="1642"/>
    <cellStyle name="好_研究院薪酬试算表 9" xfId="1643"/>
    <cellStyle name="好_研究院薪酬试算表 9_2014年4月城建分校教学部工资表（OK)" xfId="1644"/>
    <cellStyle name="好_招生明细" xfId="1055"/>
    <cellStyle name="汇总 2" xfId="678"/>
    <cellStyle name="汇总 2 2" xfId="3668"/>
    <cellStyle name="汇总 2 2 2" xfId="3669"/>
    <cellStyle name="汇总 2 2 2 2" xfId="3670"/>
    <cellStyle name="汇总 2 3" xfId="3671"/>
    <cellStyle name="汇总 2 4" xfId="2128"/>
    <cellStyle name="汇总 2 5" xfId="2774"/>
    <cellStyle name="汇总 3" xfId="680"/>
    <cellStyle name="汇总 3 2" xfId="2776"/>
    <cellStyle name="汇总 4" xfId="682"/>
    <cellStyle name="汇总 4 2" xfId="2778"/>
    <cellStyle name="汇总 5" xfId="684"/>
    <cellStyle name="汇总 6" xfId="686"/>
    <cellStyle name="汇总 7" xfId="1645"/>
    <cellStyle name="汇总 8" xfId="1646"/>
    <cellStyle name="汇总 9" xfId="1647"/>
    <cellStyle name="货币 10" xfId="1648"/>
    <cellStyle name="货币 11" xfId="1649"/>
    <cellStyle name="货币 12" xfId="1650"/>
    <cellStyle name="货币 13" xfId="1651"/>
    <cellStyle name="货币 14" xfId="1652"/>
    <cellStyle name="货币 15" xfId="1653"/>
    <cellStyle name="货币 16" xfId="1655"/>
    <cellStyle name="货币 17" xfId="1657"/>
    <cellStyle name="货币 18" xfId="1659"/>
    <cellStyle name="货币 19" xfId="1661"/>
    <cellStyle name="货币 2" xfId="1662"/>
    <cellStyle name="货币 20" xfId="1654"/>
    <cellStyle name="货币 21" xfId="1656"/>
    <cellStyle name="货币 22" xfId="1658"/>
    <cellStyle name="货币 23" xfId="1660"/>
    <cellStyle name="货币 3" xfId="1663"/>
    <cellStyle name="货币 4" xfId="1664"/>
    <cellStyle name="货币 5" xfId="1665"/>
    <cellStyle name="货币 6" xfId="1666"/>
    <cellStyle name="货币 7" xfId="1667"/>
    <cellStyle name="货币 8" xfId="1430"/>
    <cellStyle name="货币 9" xfId="1444"/>
    <cellStyle name="计算 2" xfId="1668"/>
    <cellStyle name="计算 2 2" xfId="3673"/>
    <cellStyle name="计算 2 2 2" xfId="3674"/>
    <cellStyle name="计算 2 2 2 2" xfId="3675"/>
    <cellStyle name="计算 2 3" xfId="3676"/>
    <cellStyle name="计算 2 4" xfId="3677"/>
    <cellStyle name="计算 2 5" xfId="3672"/>
    <cellStyle name="计算 3" xfId="1669"/>
    <cellStyle name="计算 3 2" xfId="3678"/>
    <cellStyle name="计算 4" xfId="1670"/>
    <cellStyle name="计算 4 2" xfId="1901"/>
    <cellStyle name="计算 5" xfId="1671"/>
    <cellStyle name="计算 6" xfId="1672"/>
    <cellStyle name="计算 7" xfId="1673"/>
    <cellStyle name="计算 8" xfId="1541"/>
    <cellStyle name="计算 9" xfId="1674"/>
    <cellStyle name="检查单元格 2" xfId="1675"/>
    <cellStyle name="检查单元格 2 2" xfId="3680"/>
    <cellStyle name="检查单元格 2 2 2" xfId="3035"/>
    <cellStyle name="检查单元格 2 2 2 2" xfId="3435"/>
    <cellStyle name="检查单元格 2 3" xfId="3681"/>
    <cellStyle name="检查单元格 2 4" xfId="3415"/>
    <cellStyle name="检查单元格 2 5" xfId="3679"/>
    <cellStyle name="检查单元格 3" xfId="1676"/>
    <cellStyle name="检查单元格 3 2" xfId="3682"/>
    <cellStyle name="检查单元格 4" xfId="1463"/>
    <cellStyle name="检查单元格 4 2" xfId="3552"/>
    <cellStyle name="检查单元格 5" xfId="1677"/>
    <cellStyle name="检查单元格 6" xfId="1678"/>
    <cellStyle name="检查单元格 7" xfId="1679"/>
    <cellStyle name="检查单元格 8" xfId="1612"/>
    <cellStyle name="检查单元格 9" xfId="1680"/>
    <cellStyle name="解释性文本 2" xfId="452"/>
    <cellStyle name="解释性文本 2 2" xfId="3683"/>
    <cellStyle name="解释性文本 2 2 2" xfId="3684"/>
    <cellStyle name="解释性文本 2 2 2 2" xfId="3685"/>
    <cellStyle name="解释性文本 2 3" xfId="3686"/>
    <cellStyle name="解释性文本 2 4" xfId="3106"/>
    <cellStyle name="解释性文本 2 6" xfId="455"/>
    <cellStyle name="解释性文本 3" xfId="1681"/>
    <cellStyle name="解释性文本 3 2" xfId="3687"/>
    <cellStyle name="解释性文本 4" xfId="1682"/>
    <cellStyle name="解释性文本 4 2" xfId="3688"/>
    <cellStyle name="解释性文本 5" xfId="1009"/>
    <cellStyle name="解释性文本 6" xfId="1011"/>
    <cellStyle name="解释性文本 7" xfId="1013"/>
    <cellStyle name="解释性文本 8" xfId="1015"/>
    <cellStyle name="解释性文本 9" xfId="1017"/>
    <cellStyle name="借出原因" xfId="1683"/>
    <cellStyle name="借出原因 2" xfId="3690"/>
    <cellStyle name="借出原因 2 2" xfId="2536"/>
    <cellStyle name="借出原因 2 2 2" xfId="3691"/>
    <cellStyle name="借出原因 2 2 2 2" xfId="3692"/>
    <cellStyle name="借出原因 2 3" xfId="3694"/>
    <cellStyle name="借出原因 2 4" xfId="2699"/>
    <cellStyle name="借出原因 3" xfId="3695"/>
    <cellStyle name="借出原因 4" xfId="3696"/>
    <cellStyle name="借出原因 5" xfId="3689"/>
    <cellStyle name="警告文本 2" xfId="1684"/>
    <cellStyle name="警告文本 2 2" xfId="3698"/>
    <cellStyle name="警告文本 2 2 2" xfId="3699"/>
    <cellStyle name="警告文本 2 2 2 2" xfId="2939"/>
    <cellStyle name="警告文本 2 3" xfId="3700"/>
    <cellStyle name="警告文本 2 4" xfId="3702"/>
    <cellStyle name="警告文本 2 5" xfId="3697"/>
    <cellStyle name="警告文本 3" xfId="1685"/>
    <cellStyle name="警告文本 3 2" xfId="3703"/>
    <cellStyle name="警告文本 4" xfId="1686"/>
    <cellStyle name="警告文本 4 2" xfId="3704"/>
    <cellStyle name="警告文本 5" xfId="1687"/>
    <cellStyle name="警告文本 6" xfId="1688"/>
    <cellStyle name="警告文本 7" xfId="1689"/>
    <cellStyle name="警告文本 8" xfId="1690"/>
    <cellStyle name="警告文本 9" xfId="995"/>
    <cellStyle name="链接单元格 2" xfId="1691"/>
    <cellStyle name="链接单元格 2 2" xfId="2010"/>
    <cellStyle name="链接单元格 2 2 2" xfId="3706"/>
    <cellStyle name="链接单元格 2 2 2 2" xfId="3707"/>
    <cellStyle name="链接单元格 2 3" xfId="2014"/>
    <cellStyle name="链接单元格 2 4" xfId="2016"/>
    <cellStyle name="链接单元格 2 5" xfId="3705"/>
    <cellStyle name="链接单元格 3" xfId="1692"/>
    <cellStyle name="链接单元格 3 2" xfId="3708"/>
    <cellStyle name="链接单元格 4" xfId="1693"/>
    <cellStyle name="链接单元格 4 2" xfId="3709"/>
    <cellStyle name="链接单元格 5" xfId="1694"/>
    <cellStyle name="链接单元格 6" xfId="1695"/>
    <cellStyle name="链接单元格 7" xfId="1416"/>
    <cellStyle name="链接单元格 8" xfId="1418"/>
    <cellStyle name="链接单元格 9" xfId="1420"/>
    <cellStyle name="普通_laroux" xfId="1696"/>
    <cellStyle name="千分位[0]_laroux" xfId="1697"/>
    <cellStyle name="千分位_laroux" xfId="912"/>
    <cellStyle name="千位[0]_ 方正PC" xfId="1144"/>
    <cellStyle name="千位_ 方正PC" xfId="1465"/>
    <cellStyle name="千位分隔" xfId="9" builtinId="3"/>
    <cellStyle name="千位分隔 10" xfId="1699"/>
    <cellStyle name="千位分隔 11" xfId="1452"/>
    <cellStyle name="千位分隔 12" xfId="1700"/>
    <cellStyle name="千位分隔 13" xfId="746"/>
    <cellStyle name="千位分隔 14" xfId="748"/>
    <cellStyle name="千位分隔 15" xfId="1701"/>
    <cellStyle name="千位分隔 16" xfId="1703"/>
    <cellStyle name="千位分隔 17" xfId="1705"/>
    <cellStyle name="千位分隔 18" xfId="1458"/>
    <cellStyle name="千位分隔 19" xfId="1707"/>
    <cellStyle name="千位分隔 2" xfId="1708"/>
    <cellStyle name="千位分隔 20" xfId="1702"/>
    <cellStyle name="千位分隔 21" xfId="1704"/>
    <cellStyle name="千位分隔 22" xfId="1706"/>
    <cellStyle name="千位分隔 23" xfId="1459"/>
    <cellStyle name="千位分隔 3" xfId="972"/>
    <cellStyle name="千位分隔 4" xfId="974"/>
    <cellStyle name="千位分隔 5" xfId="976"/>
    <cellStyle name="千位分隔 5 3" xfId="1709"/>
    <cellStyle name="千位分隔 6" xfId="980"/>
    <cellStyle name="千位分隔 7" xfId="982"/>
    <cellStyle name="千位分隔 8" xfId="984"/>
    <cellStyle name="千位分隔 9" xfId="986"/>
    <cellStyle name="千位分隔[0]" xfId="5" builtinId="6"/>
    <cellStyle name="千位分隔[0] 10" xfId="96"/>
    <cellStyle name="千位分隔[0] 11" xfId="1815"/>
    <cellStyle name="千位分隔[0] 16" xfId="1710"/>
    <cellStyle name="千位分隔[0] 17" xfId="2287"/>
    <cellStyle name="千位分隔[0] 2" xfId="56"/>
    <cellStyle name="千位分隔[0] 2 10" xfId="2524"/>
    <cellStyle name="千位分隔[0] 2 2" xfId="1711"/>
    <cellStyle name="千位分隔[0] 2 2 2" xfId="2529"/>
    <cellStyle name="千位分隔[0] 2 2 2 2" xfId="2531"/>
    <cellStyle name="千位分隔[0] 2 2 2 2 2" xfId="3711"/>
    <cellStyle name="千位分隔[0] 2 2 3" xfId="3712"/>
    <cellStyle name="千位分隔[0] 2 2 4" xfId="3713"/>
    <cellStyle name="千位分隔[0] 2 2 5" xfId="2527"/>
    <cellStyle name="千位分隔[0] 2 3" xfId="1712"/>
    <cellStyle name="千位分隔[0] 2 3 2" xfId="2533"/>
    <cellStyle name="千位分隔[0] 2 4" xfId="1713"/>
    <cellStyle name="千位分隔[0] 2 4 2" xfId="2535"/>
    <cellStyle name="千位分隔[0] 2 5" xfId="1714"/>
    <cellStyle name="千位分隔[0] 2 5 2" xfId="3693"/>
    <cellStyle name="千位分隔[0] 2 6" xfId="1715"/>
    <cellStyle name="千位分隔[0] 2 6 2" xfId="2698"/>
    <cellStyle name="千位分隔[0] 2 7" xfId="1716"/>
    <cellStyle name="千位分隔[0] 2 7 2" xfId="1916"/>
    <cellStyle name="千位分隔[0] 2 8" xfId="1717"/>
    <cellStyle name="千位分隔[0] 2 8 2" xfId="2703"/>
    <cellStyle name="千位分隔[0] 2 9" xfId="1718"/>
    <cellStyle name="千位分隔[0] 2 9 2" xfId="3714"/>
    <cellStyle name="千位分隔[0] 3" xfId="59"/>
    <cellStyle name="千位分隔[0] 3 2" xfId="3715"/>
    <cellStyle name="千位分隔[0] 3 2 2" xfId="3858"/>
    <cellStyle name="千位分隔[0] 3 3" xfId="3716"/>
    <cellStyle name="千位分隔[0] 3 4" xfId="2539"/>
    <cellStyle name="千位分隔[0] 32" xfId="1719"/>
    <cellStyle name="千位分隔[0] 4" xfId="62"/>
    <cellStyle name="千位分隔[0] 5" xfId="67"/>
    <cellStyle name="千位分隔[0] 6" xfId="543"/>
    <cellStyle name="千位分隔[0] 7" xfId="545"/>
    <cellStyle name="千位分隔[0] 8" xfId="547"/>
    <cellStyle name="千位分隔[0] 9" xfId="549"/>
    <cellStyle name="强调 1" xfId="352"/>
    <cellStyle name="强调 1 10" xfId="2304"/>
    <cellStyle name="强调 1 2" xfId="1720"/>
    <cellStyle name="强调 1 2 2" xfId="3183"/>
    <cellStyle name="强调 1 2 2 2" xfId="3718"/>
    <cellStyle name="强调 1 2 2 2 2" xfId="3466"/>
    <cellStyle name="强调 1 2 3" xfId="3184"/>
    <cellStyle name="强调 1 2 4" xfId="3185"/>
    <cellStyle name="强调 1 2 5" xfId="3717"/>
    <cellStyle name="强调 1 3" xfId="1721"/>
    <cellStyle name="强调 1 3 2" xfId="3719"/>
    <cellStyle name="强调 1 4" xfId="138"/>
    <cellStyle name="强调 1 4 2" xfId="2126"/>
    <cellStyle name="强调 1 5" xfId="1722"/>
    <cellStyle name="强调 1 5 2" xfId="3720"/>
    <cellStyle name="强调 1 6" xfId="1723"/>
    <cellStyle name="强调 1 6 2" xfId="3721"/>
    <cellStyle name="强调 1 7" xfId="1724"/>
    <cellStyle name="强调 1 7 2" xfId="3722"/>
    <cellStyle name="强调 1 8" xfId="1725"/>
    <cellStyle name="强调 1 8 2" xfId="3723"/>
    <cellStyle name="强调 1 9" xfId="1726"/>
    <cellStyle name="强调 1 9 2" xfId="3724"/>
    <cellStyle name="强调 2" xfId="355"/>
    <cellStyle name="强调 2 10" xfId="2198"/>
    <cellStyle name="强调 2 2" xfId="1727"/>
    <cellStyle name="强调 2 2 2" xfId="3725"/>
    <cellStyle name="强调 2 2 2 2" xfId="3648"/>
    <cellStyle name="强调 2 2 2 2 2" xfId="3726"/>
    <cellStyle name="强调 2 2 3" xfId="3727"/>
    <cellStyle name="强调 2 2 4" xfId="3728"/>
    <cellStyle name="强调 2 2 5" xfId="3268"/>
    <cellStyle name="强调 2 3" xfId="1208"/>
    <cellStyle name="强调 2 3 2" xfId="3389"/>
    <cellStyle name="强调 2 4" xfId="1728"/>
    <cellStyle name="强调 2 4 2" xfId="3729"/>
    <cellStyle name="强调 2 5" xfId="1729"/>
    <cellStyle name="强调 2 5 2" xfId="3214"/>
    <cellStyle name="强调 2 6" xfId="1730"/>
    <cellStyle name="强调 2 6 2" xfId="3219"/>
    <cellStyle name="强调 2 7" xfId="1731"/>
    <cellStyle name="强调 2 7 2" xfId="3221"/>
    <cellStyle name="强调 2 8" xfId="1732"/>
    <cellStyle name="强调 2 8 2" xfId="3730"/>
    <cellStyle name="强调 2 9" xfId="1733"/>
    <cellStyle name="强调 2 9 2" xfId="3731"/>
    <cellStyle name="强调 3" xfId="1471"/>
    <cellStyle name="强调 3 10" xfId="3553"/>
    <cellStyle name="强调 3 2" xfId="1734"/>
    <cellStyle name="强调 3 2 2" xfId="2141"/>
    <cellStyle name="强调 3 2 2 2" xfId="3733"/>
    <cellStyle name="强调 3 2 2 2 2" xfId="3734"/>
    <cellStyle name="强调 3 2 3" xfId="3735"/>
    <cellStyle name="强调 3 2 4" xfId="3736"/>
    <cellStyle name="强调 3 2 5" xfId="3732"/>
    <cellStyle name="强调 3 3" xfId="1735"/>
    <cellStyle name="强调 3 3 2" xfId="3737"/>
    <cellStyle name="强调 3 4" xfId="1736"/>
    <cellStyle name="强调 3 4 2" xfId="3738"/>
    <cellStyle name="强调 3 5" xfId="1737"/>
    <cellStyle name="强调 3 5 2" xfId="3739"/>
    <cellStyle name="强调 3 6" xfId="1738"/>
    <cellStyle name="强调 3 6 2" xfId="3740"/>
    <cellStyle name="强调 3 7" xfId="413"/>
    <cellStyle name="强调 3 7 2" xfId="2582"/>
    <cellStyle name="强调 3 8" xfId="132"/>
    <cellStyle name="强调 3 8 2" xfId="2588"/>
    <cellStyle name="强调 3 9" xfId="417"/>
    <cellStyle name="强调 3 9 2" xfId="2590"/>
    <cellStyle name="强调文字颜色 1 2" xfId="1739"/>
    <cellStyle name="强调文字颜色 1 2 2" xfId="3742"/>
    <cellStyle name="强调文字颜色 1 2 2 2" xfId="3743"/>
    <cellStyle name="强调文字颜色 1 2 2 2 2" xfId="2707"/>
    <cellStyle name="强调文字颜色 1 2 3" xfId="2335"/>
    <cellStyle name="强调文字颜色 1 2 4" xfId="2274"/>
    <cellStyle name="强调文字颜色 1 2 5" xfId="3741"/>
    <cellStyle name="强调文字颜色 1 3" xfId="1740"/>
    <cellStyle name="强调文字颜色 1 3 2" xfId="3744"/>
    <cellStyle name="强调文字颜色 1 4" xfId="1741"/>
    <cellStyle name="强调文字颜色 1 4 2" xfId="3745"/>
    <cellStyle name="强调文字颜色 1 5" xfId="1742"/>
    <cellStyle name="强调文字颜色 1 6" xfId="1743"/>
    <cellStyle name="强调文字颜色 1 7" xfId="1744"/>
    <cellStyle name="强调文字颜色 1 8" xfId="1745"/>
    <cellStyle name="强调文字颜色 1 9" xfId="1746"/>
    <cellStyle name="强调文字颜色 2 2" xfId="1747"/>
    <cellStyle name="强调文字颜色 2 2 2" xfId="2446"/>
    <cellStyle name="强调文字颜色 2 2 2 2" xfId="2077"/>
    <cellStyle name="强调文字颜色 2 2 2 2 2" xfId="2448"/>
    <cellStyle name="强调文字颜色 2 2 3" xfId="3747"/>
    <cellStyle name="强调文字颜色 2 2 4" xfId="3748"/>
    <cellStyle name="强调文字颜色 2 2 5" xfId="3746"/>
    <cellStyle name="强调文字颜色 2 3" xfId="1560"/>
    <cellStyle name="强调文字颜色 2 3 2" xfId="3629"/>
    <cellStyle name="强调文字颜色 2 4" xfId="1748"/>
    <cellStyle name="强调文字颜色 2 4 2" xfId="3749"/>
    <cellStyle name="强调文字颜色 2 5" xfId="1749"/>
    <cellStyle name="强调文字颜色 2 6" xfId="1750"/>
    <cellStyle name="强调文字颜色 2 7" xfId="1751"/>
    <cellStyle name="强调文字颜色 2 8" xfId="1752"/>
    <cellStyle name="强调文字颜色 2 9" xfId="1753"/>
    <cellStyle name="强调文字颜色 3 2" xfId="1754"/>
    <cellStyle name="强调文字颜色 3 2 2" xfId="3751"/>
    <cellStyle name="强调文字颜色 3 2 2 2" xfId="3577"/>
    <cellStyle name="强调文字颜色 3 2 2 2 2" xfId="2818"/>
    <cellStyle name="强调文字颜色 3 2 3" xfId="3752"/>
    <cellStyle name="强调文字颜色 3 2 4" xfId="3753"/>
    <cellStyle name="强调文字颜色 3 2 5" xfId="3750"/>
    <cellStyle name="强调文字颜色 3 3" xfId="1311"/>
    <cellStyle name="强调文字颜色 3 3 2" xfId="3462"/>
    <cellStyle name="强调文字颜色 3 4" xfId="1314"/>
    <cellStyle name="强调文字颜色 3 4 2" xfId="3463"/>
    <cellStyle name="强调文字颜色 3 5" xfId="1316"/>
    <cellStyle name="强调文字颜色 3 6" xfId="1318"/>
    <cellStyle name="强调文字颜色 3 7" xfId="1755"/>
    <cellStyle name="强调文字颜色 3 8" xfId="1220"/>
    <cellStyle name="强调文字颜色 3 9" xfId="149"/>
    <cellStyle name="强调文字颜色 4 2" xfId="1025"/>
    <cellStyle name="强调文字颜色 4 2 2" xfId="3754"/>
    <cellStyle name="强调文字颜色 4 2 2 2" xfId="3755"/>
    <cellStyle name="强调文字颜色 4 2 2 2 2" xfId="3756"/>
    <cellStyle name="强调文字颜色 4 2 3" xfId="3757"/>
    <cellStyle name="强调文字颜色 4 2 4" xfId="3758"/>
    <cellStyle name="强调文字颜色 4 2 5" xfId="3253"/>
    <cellStyle name="强调文字颜色 4 3" xfId="1028"/>
    <cellStyle name="强调文字颜色 4 3 7 6 2 3" xfId="1756"/>
    <cellStyle name="强调文字颜色 4 4" xfId="1031"/>
    <cellStyle name="强调文字颜色 4 4 2" xfId="3256"/>
    <cellStyle name="强调文字颜色 4 5" xfId="1034"/>
    <cellStyle name="强调文字颜色 4 6" xfId="1037"/>
    <cellStyle name="强调文字颜色 4 7" xfId="1040"/>
    <cellStyle name="强调文字颜色 4 8" xfId="1043"/>
    <cellStyle name="强调文字颜色 4 9" xfId="1757"/>
    <cellStyle name="强调文字颜色 5 2" xfId="1758"/>
    <cellStyle name="强调文字颜色 5 2 2" xfId="2891"/>
    <cellStyle name="强调文字颜色 5 2 2 2" xfId="2893"/>
    <cellStyle name="强调文字颜色 5 2 2 2 2" xfId="2895"/>
    <cellStyle name="强调文字颜色 5 2 3" xfId="2902"/>
    <cellStyle name="强调文字颜色 5 2 4" xfId="3710"/>
    <cellStyle name="强调文字颜色 5 2 5" xfId="3759"/>
    <cellStyle name="强调文字颜色 5 3" xfId="1759"/>
    <cellStyle name="强调文字颜色 5 3 2" xfId="3760"/>
    <cellStyle name="强调文字颜色 5 4" xfId="1760"/>
    <cellStyle name="强调文字颜色 5 4 2" xfId="3761"/>
    <cellStyle name="强调文字颜色 5 4 2 2 8" xfId="1488"/>
    <cellStyle name="强调文字颜色 5 5" xfId="1761"/>
    <cellStyle name="强调文字颜色 5 6" xfId="1762"/>
    <cellStyle name="强调文字颜色 5 7" xfId="1763"/>
    <cellStyle name="强调文字颜色 5 8" xfId="1590"/>
    <cellStyle name="强调文字颜色 5 9" xfId="1764"/>
    <cellStyle name="强调文字颜色 6 2" xfId="1765"/>
    <cellStyle name="强调文字颜色 6 2 2" xfId="3763"/>
    <cellStyle name="强调文字颜色 6 2 2 2" xfId="3764"/>
    <cellStyle name="强调文字颜色 6 2 2 2 2" xfId="3765"/>
    <cellStyle name="强调文字颜色 6 2 3" xfId="3766"/>
    <cellStyle name="强调文字颜色 6 2 4" xfId="3767"/>
    <cellStyle name="强调文字颜色 6 2 5" xfId="3762"/>
    <cellStyle name="强调文字颜色 6 3" xfId="1766"/>
    <cellStyle name="强调文字颜色 6 3 2" xfId="3768"/>
    <cellStyle name="强调文字颜色 6 4" xfId="1767"/>
    <cellStyle name="强调文字颜色 6 4 2" xfId="3624"/>
    <cellStyle name="强调文字颜色 6 5" xfId="1576"/>
    <cellStyle name="强调文字颜色 6 6" xfId="1768"/>
    <cellStyle name="强调文字颜色 6 7" xfId="1769"/>
    <cellStyle name="强调文字颜色 6 8" xfId="1770"/>
    <cellStyle name="强调文字颜色 6 9" xfId="1638"/>
    <cellStyle name="日期" xfId="1771"/>
    <cellStyle name="日期 2" xfId="3770"/>
    <cellStyle name="日期 2 2" xfId="2095"/>
    <cellStyle name="日期 2 2 2" xfId="3771"/>
    <cellStyle name="日期 2 2 2 2" xfId="3232"/>
    <cellStyle name="日期 2 3" xfId="2302"/>
    <cellStyle name="日期 2 4" xfId="2303"/>
    <cellStyle name="日期 3" xfId="3772"/>
    <cellStyle name="日期 4" xfId="3773"/>
    <cellStyle name="日期 5" xfId="3769"/>
    <cellStyle name="商品名称" xfId="1772"/>
    <cellStyle name="商品名称 2" xfId="3775"/>
    <cellStyle name="商品名称 2 2" xfId="3776"/>
    <cellStyle name="商品名称 2 2 2" xfId="3454"/>
    <cellStyle name="商品名称 2 2 2 2" xfId="3250"/>
    <cellStyle name="商品名称 2 3" xfId="3777"/>
    <cellStyle name="商品名称 2 4" xfId="3778"/>
    <cellStyle name="商品名称 3" xfId="3779"/>
    <cellStyle name="商品名称 4" xfId="2794"/>
    <cellStyle name="商品名称 5" xfId="3774"/>
    <cellStyle name="适中 2" xfId="1773"/>
    <cellStyle name="适中 2 2" xfId="2875"/>
    <cellStyle name="适中 2 2 2" xfId="3469"/>
    <cellStyle name="适中 2 2 2 2" xfId="3780"/>
    <cellStyle name="适中 2 3" xfId="3433"/>
    <cellStyle name="适中 2 4" xfId="3434"/>
    <cellStyle name="适中 2 5" xfId="2873"/>
    <cellStyle name="适中 3" xfId="1774"/>
    <cellStyle name="适中 3 2" xfId="3781"/>
    <cellStyle name="适中 4" xfId="1775"/>
    <cellStyle name="适中 4 2" xfId="3782"/>
    <cellStyle name="适中 5" xfId="1776"/>
    <cellStyle name="适中 6" xfId="1777"/>
    <cellStyle name="适中 7" xfId="1778"/>
    <cellStyle name="适中 8" xfId="1239"/>
    <cellStyle name="适中 9" xfId="1779"/>
    <cellStyle name="输出 2" xfId="1780"/>
    <cellStyle name="输出 2 2" xfId="3784"/>
    <cellStyle name="输出 2 2 2" xfId="3785"/>
    <cellStyle name="输出 2 2 2 2" xfId="3786"/>
    <cellStyle name="输出 2 3" xfId="2091"/>
    <cellStyle name="输出 2 4" xfId="3787"/>
    <cellStyle name="输出 2 5" xfId="3783"/>
    <cellStyle name="输出 3" xfId="1781"/>
    <cellStyle name="输出 3 2" xfId="3788"/>
    <cellStyle name="输出 4" xfId="1782"/>
    <cellStyle name="输出 4 2" xfId="1896"/>
    <cellStyle name="输出 5" xfId="1783"/>
    <cellStyle name="输出 5 2 10" xfId="587"/>
    <cellStyle name="输出 6" xfId="1784"/>
    <cellStyle name="输出 7" xfId="1785"/>
    <cellStyle name="输出 8" xfId="1786"/>
    <cellStyle name="输出 9" xfId="1787"/>
    <cellStyle name="输入 2" xfId="1334"/>
    <cellStyle name="输入 2 2" xfId="3789"/>
    <cellStyle name="输入 2 2 2" xfId="3790"/>
    <cellStyle name="输入 2 2 2 2" xfId="3656"/>
    <cellStyle name="输入 2 3" xfId="3791"/>
    <cellStyle name="输入 2 4" xfId="2526"/>
    <cellStyle name="输入 2 5" xfId="3438"/>
    <cellStyle name="输入 3" xfId="1336"/>
    <cellStyle name="输入 3 2" xfId="3476"/>
    <cellStyle name="输入 4" xfId="1788"/>
    <cellStyle name="输入 4 2" xfId="3792"/>
    <cellStyle name="输入 5" xfId="1789"/>
    <cellStyle name="输入 6" xfId="1790"/>
    <cellStyle name="输入 7" xfId="1791"/>
    <cellStyle name="输入 8" xfId="1698"/>
    <cellStyle name="输入 9" xfId="1792"/>
    <cellStyle name="数量" xfId="1793"/>
    <cellStyle name="数量 2" xfId="2041"/>
    <cellStyle name="数量 2 2" xfId="3794"/>
    <cellStyle name="数量 2 2 2" xfId="3194"/>
    <cellStyle name="数量 2 2 2 2" xfId="3795"/>
    <cellStyle name="数量 2 3" xfId="3796"/>
    <cellStyle name="数量 2 4" xfId="3797"/>
    <cellStyle name="数量 3" xfId="3174"/>
    <cellStyle name="数量 4" xfId="3798"/>
    <cellStyle name="数量 5" xfId="3793"/>
    <cellStyle name="样式 1" xfId="234"/>
    <cellStyle name="样式 1 2" xfId="3701"/>
    <cellStyle name="样式 1 2 2" xfId="3799"/>
    <cellStyle name="样式 1 2 2 2" xfId="3800"/>
    <cellStyle name="样式 1 2 2 2 2" xfId="3801"/>
    <cellStyle name="样式 1 2 3" xfId="2523"/>
    <cellStyle name="样式 1 2 4" xfId="2538"/>
    <cellStyle name="样式 1 3" xfId="3802"/>
    <cellStyle name="样式 1 4" xfId="3017"/>
    <cellStyle name="样式 1 5" xfId="2232"/>
    <cellStyle name="样式 1 6" xfId="3861"/>
    <cellStyle name="昗弨_Pacific Region P&amp;L" xfId="1794"/>
    <cellStyle name="寘嬫愗傝 [0.00]_Region Orders (2)" xfId="1795"/>
    <cellStyle name="寘嬫愗傝_Region Orders (2)" xfId="907"/>
    <cellStyle name="注释 2" xfId="1796"/>
    <cellStyle name="注释 2 2" xfId="2361"/>
    <cellStyle name="注释 2 2 2" xfId="3804"/>
    <cellStyle name="注释 2 2 2 2" xfId="3805"/>
    <cellStyle name="注释 2 3" xfId="2362"/>
    <cellStyle name="注释 2 4" xfId="2363"/>
    <cellStyle name="注释 2 5" xfId="3803"/>
    <cellStyle name="注释 3" xfId="1797"/>
    <cellStyle name="注释 3 2" xfId="3806"/>
    <cellStyle name="注释 4" xfId="1798"/>
    <cellStyle name="注释 4 2" xfId="3807"/>
    <cellStyle name="注释 5" xfId="1799"/>
    <cellStyle name="注释 6" xfId="1800"/>
    <cellStyle name="注释 7" xfId="1801"/>
    <cellStyle name="注释 8" xfId="1802"/>
    <cellStyle name="注释 9" xfId="1803"/>
  </cellStyles>
  <dxfs count="0"/>
  <tableStyles count="0" defaultTableStyle="TableStyleMedium2" defaultPivotStyle="PivotStyleLight16"/>
  <colors>
    <mruColors>
      <color rgb="FFFF993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26641;&#31461;&#33521;&#35821;/&#22478;&#24314;&#20998;&#26657;2014&#24180;&#24230;/2014&#36130;&#21153;&#25968;&#25454;&#25253;&#34920;/2014&#24180;6&#26376;&#22478;&#24314;&#20998;&#26657;&#25945;&#23398;&#37096;&#32463;&#33829;&#25968;&#2545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dministrator/Documents/WeChat%20Files/wxid_cf2fiurf6eyn21/Files/2017&#24180;4&#26376;&#21326;&#26223;&#20998;&#26657;&#20154;&#20107;&#26723;&#26696;&#65288;&#26368;&#26032;&#30830;&#35748;&#29256;&#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Documents/&#22478;&#24314;&#36164;&#26009;/&#32463;&#33829;&#25968;&#25454;&#29677;&#32423;&#26723;&#26696;/4&#26376;&#22478;&#24314;&#20998;&#26657;&#26032;&#27169;&#26495;/2014&#24180;4&#26376;&#22478;&#24314;&#20998;&#26657;&#25910;&#36153;&#26126;&#32454;&#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6641;&#31461;&#33521;&#35821;/&#22478;&#24314;&#20998;&#26657;2014&#24180;&#24230;/2014&#31038;&#20445;&#21644;&#21171;&#21160;&#22791;&#26696;/2014&#24180;4&#26376;&#24191;&#24030;&#24066;&#22825;&#27827;&#21306;&#26641;&#26391;&#33521;&#35821;&#31038;&#20445;&#26126;&#3245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30424;/&#26641;&#31461;/2016&#24180;/2&#26376;/2&#26376;&#24037;&#36164;/&#39044;&#25552;/2016&#24180;3&#26376;&#28392;&#27743;&#19996;&#20998;&#26657;&#25945;&#23398;&#37096;&#24037;&#36164;&#34920;&#65288;&#24050;&#23457;&#65289;(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30424;/&#26641;&#31461;/2016&#24180;/12&#26376;/12&#26376;&#24037;&#36164;/&#20840;&#32844;/&#25945;&#23398;&#37096;/2016&#24180;12&#26376;&#21326;&#26223;&#20998;&#26657;&#25945;&#23398;&#37096;&#24037;&#36164;&#34920;&#65288;&#20840;&#32844;)&#20197;&#36825;&#20221;&#20026;&#209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016&#24180;&#24191;&#24030;&#12289;&#19996;&#33694;&#21306;&#22495;&#24037;&#36164;&#34920;&#27169;&#26495;&#21450;&#32534;&#21046;&#35828;&#26126;&#35270;&#39057;&#65288;&#37325;&#35201;&#65289;/2014&#24180;11&#26376;&#24191;&#24030;&#24066;&#22825;&#27827;&#21306;&#26641;&#26391;&#33521;&#35821;&#31038;&#20445;&#26126;&#3245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dministrator/AppData/Roaming/Microsoft/Excel/2014&#24180;11&#26376;&#24191;&#24030;&#24066;&#22825;&#27827;&#21306;&#26641;&#26391;&#33521;&#35821;&#31038;&#20445;&#26126;&#3245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0058;&#31162;&#21306;&#24037;&#20316;/&#26376;&#32467;/&#21326;&#21335;/11/2014&#24180;11&#26376;&#30058;&#31162;&#21326;&#21335;&#24066;&#26725;&#20998;&#26657;&#31038;&#20445;&#26126;&#32454;&#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qpmad2"/>
      <sheetName val="Toolbox"/>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人事档案表格填写说明"/>
      <sheetName val="员工编号编制规则"/>
      <sheetName val="人事封面"/>
      <sheetName val="兼职人员信息"/>
      <sheetName val="Sheet1"/>
      <sheetName val="1.所有分校人事明细档案"/>
      <sheetName val="2.入职"/>
      <sheetName val="3.离职"/>
      <sheetName val="4.调动"/>
      <sheetName val="5.人员编制及新增离职汇总"/>
      <sheetName val="5.转正"/>
      <sheetName val="6.社保申报个人明细表"/>
      <sheetName val="7.员工生日一览表"/>
      <sheetName val="8.公积金申报明细"/>
      <sheetName val="9.通讯录"/>
      <sheetName val="10.考勤汇总表"/>
    </sheetNames>
    <sheetDataSet>
      <sheetData sheetId="0"/>
      <sheetData sheetId="1"/>
      <sheetData sheetId="2"/>
      <sheetData sheetId="3"/>
      <sheetData sheetId="4"/>
      <sheetData sheetId="5"/>
      <sheetData sheetId="6"/>
      <sheetData sheetId="7"/>
      <sheetData sheetId="8"/>
      <sheetData sheetId="9"/>
      <sheetData sheetId="10"/>
      <sheetData sheetId="11">
        <row r="2">
          <cell r="D2" t="str">
            <v>姓名</v>
          </cell>
          <cell r="E2" t="str">
            <v>所属分校</v>
          </cell>
          <cell r="F2" t="str">
            <v>部门</v>
          </cell>
          <cell r="G2" t="str">
            <v>工作地点</v>
          </cell>
          <cell r="H2" t="str">
            <v>身份证明号码</v>
          </cell>
          <cell r="I2" t="str">
            <v>证件名称</v>
          </cell>
          <cell r="J2" t="str">
            <v>个人社保号</v>
          </cell>
          <cell r="K2" t="str">
            <v>是否在当月月度工资表扣回</v>
          </cell>
          <cell r="L2" t="str">
            <v>基本养老保险/外资民营个体经济养老保险</v>
          </cell>
          <cell r="O2" t="str">
            <v>基本养老保险(非本市城镇户籍)</v>
          </cell>
          <cell r="R2" t="str">
            <v>工伤保险</v>
          </cell>
          <cell r="U2" t="str">
            <v>农民工失业保险</v>
          </cell>
          <cell r="X2" t="str">
            <v>失业保险</v>
          </cell>
          <cell r="AA2" t="str">
            <v>综合基本医疗保险</v>
          </cell>
          <cell r="AD2" t="str">
            <v>补充基本医疗保险</v>
          </cell>
          <cell r="AG2" t="str">
            <v>生育保险</v>
          </cell>
          <cell r="AJ2" t="str">
            <v>单位合计</v>
          </cell>
          <cell r="AK2" t="str">
            <v>个人合计</v>
          </cell>
          <cell r="AL2" t="str">
            <v>应缴金额</v>
          </cell>
          <cell r="AM2" t="str">
            <v>公司实际扣缴月份</v>
          </cell>
        </row>
        <row r="3">
          <cell r="L3" t="str">
            <v>计费工资</v>
          </cell>
          <cell r="M3" t="str">
            <v>单位</v>
          </cell>
          <cell r="N3" t="str">
            <v>个人</v>
          </cell>
          <cell r="O3" t="str">
            <v>计费工资</v>
          </cell>
          <cell r="P3" t="str">
            <v>单位</v>
          </cell>
          <cell r="Q3" t="str">
            <v>个人</v>
          </cell>
          <cell r="R3" t="str">
            <v>计费工资</v>
          </cell>
          <cell r="S3" t="str">
            <v>单位</v>
          </cell>
          <cell r="T3" t="str">
            <v>个人</v>
          </cell>
          <cell r="U3" t="str">
            <v>计费工资</v>
          </cell>
          <cell r="V3" t="str">
            <v>单位</v>
          </cell>
          <cell r="W3" t="str">
            <v>个人</v>
          </cell>
          <cell r="X3" t="str">
            <v>计费工资</v>
          </cell>
          <cell r="Y3" t="str">
            <v>单位</v>
          </cell>
          <cell r="Z3" t="str">
            <v>个人</v>
          </cell>
          <cell r="AA3" t="str">
            <v>计费工资</v>
          </cell>
          <cell r="AB3" t="str">
            <v>单位</v>
          </cell>
          <cell r="AC3" t="str">
            <v>个人</v>
          </cell>
          <cell r="AD3" t="str">
            <v>计费工资</v>
          </cell>
          <cell r="AE3" t="str">
            <v>单位</v>
          </cell>
          <cell r="AF3" t="str">
            <v>个人</v>
          </cell>
          <cell r="AG3" t="str">
            <v>计费工资</v>
          </cell>
          <cell r="AH3" t="str">
            <v>单位</v>
          </cell>
          <cell r="AI3" t="str">
            <v>个人</v>
          </cell>
        </row>
        <row r="4">
          <cell r="D4" t="str">
            <v>陈健霞</v>
          </cell>
          <cell r="E4" t="str">
            <v>华景</v>
          </cell>
          <cell r="F4" t="str">
            <v>市场部</v>
          </cell>
          <cell r="G4">
            <v>158</v>
          </cell>
          <cell r="H4" t="str">
            <v>440106198806040629</v>
          </cell>
          <cell r="I4" t="str">
            <v>身份证</v>
          </cell>
          <cell r="J4" t="str">
            <v>25575483</v>
          </cell>
          <cell r="K4" t="str">
            <v>是</v>
          </cell>
          <cell r="L4" t="str">
            <v>2906.00</v>
          </cell>
          <cell r="M4" t="str">
            <v>406.84</v>
          </cell>
          <cell r="N4" t="str">
            <v>232.48</v>
          </cell>
          <cell r="R4" t="str">
            <v>1895.00</v>
          </cell>
          <cell r="S4" t="str">
            <v>3.79</v>
          </cell>
          <cell r="T4" t="str">
            <v>0.00</v>
          </cell>
          <cell r="X4" t="str">
            <v>1895.00</v>
          </cell>
          <cell r="Y4" t="str">
            <v>12.13</v>
          </cell>
          <cell r="Z4" t="str">
            <v>3.79</v>
          </cell>
          <cell r="AA4" t="str">
            <v>4058.00</v>
          </cell>
          <cell r="AB4" t="str">
            <v>284.06</v>
          </cell>
          <cell r="AC4" t="str">
            <v>81.16</v>
          </cell>
          <cell r="AD4" t="str">
            <v>6764.00</v>
          </cell>
          <cell r="AE4" t="str">
            <v>17.59</v>
          </cell>
          <cell r="AF4" t="str">
            <v>0.00</v>
          </cell>
          <cell r="AG4" t="str">
            <v>4058.00</v>
          </cell>
          <cell r="AH4" t="str">
            <v>34.49</v>
          </cell>
          <cell r="AI4" t="str">
            <v>0.00</v>
          </cell>
          <cell r="AJ4" t="str">
            <v>758.90</v>
          </cell>
          <cell r="AK4" t="str">
            <v>317.43</v>
          </cell>
          <cell r="AL4" t="str">
            <v>1076.33</v>
          </cell>
          <cell r="AM4" t="str">
            <v>4月</v>
          </cell>
        </row>
        <row r="5">
          <cell r="D5" t="str">
            <v>陈玲</v>
          </cell>
          <cell r="E5" t="str">
            <v>华景</v>
          </cell>
          <cell r="F5" t="str">
            <v>教学部</v>
          </cell>
          <cell r="G5" t="str">
            <v>166</v>
          </cell>
          <cell r="H5" t="str">
            <v>440982199206174062</v>
          </cell>
          <cell r="I5" t="str">
            <v>身份证</v>
          </cell>
          <cell r="J5" t="str">
            <v>3001594531</v>
          </cell>
          <cell r="K5" t="str">
            <v>是</v>
          </cell>
          <cell r="L5" t="str">
            <v>2906.00</v>
          </cell>
          <cell r="M5" t="str">
            <v>406.84</v>
          </cell>
          <cell r="N5" t="str">
            <v>232.48</v>
          </cell>
          <cell r="O5" t="str">
            <v>2906.00</v>
          </cell>
          <cell r="P5" t="str">
            <v>406.84</v>
          </cell>
          <cell r="Q5" t="str">
            <v>232.48</v>
          </cell>
          <cell r="R5" t="str">
            <v>1895.00</v>
          </cell>
          <cell r="S5" t="str">
            <v>3.79</v>
          </cell>
          <cell r="T5" t="str">
            <v>0.00</v>
          </cell>
          <cell r="X5" t="str">
            <v>1895.00</v>
          </cell>
          <cell r="Y5" t="str">
            <v>12.13</v>
          </cell>
          <cell r="Z5" t="str">
            <v>3.79</v>
          </cell>
          <cell r="AA5" t="str">
            <v>4058.00</v>
          </cell>
          <cell r="AB5" t="str">
            <v>284.06</v>
          </cell>
          <cell r="AC5" t="str">
            <v>81.16</v>
          </cell>
          <cell r="AD5" t="str">
            <v>6764.00</v>
          </cell>
          <cell r="AE5" t="str">
            <v>17.59</v>
          </cell>
          <cell r="AF5" t="str">
            <v>0.00</v>
          </cell>
          <cell r="AG5" t="str">
            <v>4058.00</v>
          </cell>
          <cell r="AH5" t="str">
            <v>34.49</v>
          </cell>
          <cell r="AI5" t="str">
            <v>0.00</v>
          </cell>
          <cell r="AJ5" t="str">
            <v>758.90</v>
          </cell>
          <cell r="AK5" t="str">
            <v>317.43</v>
          </cell>
          <cell r="AL5" t="str">
            <v>1076.33</v>
          </cell>
          <cell r="AM5" t="str">
            <v>4月</v>
          </cell>
        </row>
        <row r="6">
          <cell r="D6" t="str">
            <v>陈燕梅</v>
          </cell>
          <cell r="E6" t="str">
            <v>华景</v>
          </cell>
          <cell r="F6" t="str">
            <v>行政部</v>
          </cell>
          <cell r="G6" t="str">
            <v>160</v>
          </cell>
          <cell r="H6" t="str">
            <v>445121198408114221</v>
          </cell>
          <cell r="I6" t="str">
            <v>身份证</v>
          </cell>
          <cell r="J6" t="str">
            <v>60848805</v>
          </cell>
          <cell r="K6" t="str">
            <v>是</v>
          </cell>
          <cell r="L6" t="str">
            <v>2906.00</v>
          </cell>
          <cell r="M6" t="str">
            <v>406.84</v>
          </cell>
          <cell r="N6" t="str">
            <v>232.48</v>
          </cell>
          <cell r="O6" t="str">
            <v>2906.00</v>
          </cell>
          <cell r="P6" t="str">
            <v>406.84</v>
          </cell>
          <cell r="Q6" t="str">
            <v>232.48</v>
          </cell>
          <cell r="R6" t="str">
            <v>1895.00</v>
          </cell>
          <cell r="S6" t="str">
            <v>3.79</v>
          </cell>
          <cell r="T6" t="str">
            <v>0.00</v>
          </cell>
          <cell r="X6" t="str">
            <v>1895.00</v>
          </cell>
          <cell r="Y6" t="str">
            <v>12.13</v>
          </cell>
          <cell r="Z6" t="str">
            <v>3.79</v>
          </cell>
          <cell r="AA6" t="str">
            <v>4058.00</v>
          </cell>
          <cell r="AB6" t="str">
            <v>284.06</v>
          </cell>
          <cell r="AC6" t="str">
            <v>81.16</v>
          </cell>
          <cell r="AD6" t="str">
            <v>6764.00</v>
          </cell>
          <cell r="AE6" t="str">
            <v>17.59</v>
          </cell>
          <cell r="AF6" t="str">
            <v>0.00</v>
          </cell>
          <cell r="AG6" t="str">
            <v>4058.00</v>
          </cell>
          <cell r="AH6" t="str">
            <v>34.49</v>
          </cell>
          <cell r="AI6" t="str">
            <v>0.00</v>
          </cell>
          <cell r="AJ6" t="str">
            <v>758.90</v>
          </cell>
          <cell r="AK6" t="str">
            <v>317.43</v>
          </cell>
          <cell r="AL6" t="str">
            <v>1076.33</v>
          </cell>
          <cell r="AM6" t="str">
            <v>4月</v>
          </cell>
        </row>
        <row r="7">
          <cell r="D7" t="str">
            <v>翟志翔</v>
          </cell>
          <cell r="E7" t="str">
            <v>华景</v>
          </cell>
          <cell r="F7" t="str">
            <v>教学部</v>
          </cell>
          <cell r="G7">
            <v>173</v>
          </cell>
          <cell r="H7" t="str">
            <v>360203199209111557</v>
          </cell>
          <cell r="I7" t="str">
            <v>身份证</v>
          </cell>
          <cell r="J7" t="str">
            <v>3002984062</v>
          </cell>
          <cell r="K7" t="str">
            <v>是</v>
          </cell>
          <cell r="L7" t="str">
            <v>2906.00</v>
          </cell>
          <cell r="M7" t="str">
            <v>406.84</v>
          </cell>
          <cell r="N7" t="str">
            <v>232.48</v>
          </cell>
          <cell r="O7" t="str">
            <v>2906.00</v>
          </cell>
          <cell r="P7" t="str">
            <v>406.84</v>
          </cell>
          <cell r="Q7" t="str">
            <v>232.48</v>
          </cell>
          <cell r="R7" t="str">
            <v>1895.00</v>
          </cell>
          <cell r="S7" t="str">
            <v>3.79</v>
          </cell>
          <cell r="T7" t="str">
            <v>0.00</v>
          </cell>
          <cell r="X7" t="str">
            <v>1895.00</v>
          </cell>
          <cell r="Y7" t="str">
            <v>12.13</v>
          </cell>
          <cell r="Z7" t="str">
            <v>3.79</v>
          </cell>
          <cell r="AA7" t="str">
            <v>4058.00</v>
          </cell>
          <cell r="AB7" t="str">
            <v>284.06</v>
          </cell>
          <cell r="AC7" t="str">
            <v>81.16</v>
          </cell>
          <cell r="AD7" t="str">
            <v>6764.00</v>
          </cell>
          <cell r="AE7" t="str">
            <v>17.59</v>
          </cell>
          <cell r="AF7" t="str">
            <v>0.00</v>
          </cell>
          <cell r="AG7" t="str">
            <v>4058.00</v>
          </cell>
          <cell r="AH7" t="str">
            <v>34.49</v>
          </cell>
          <cell r="AI7" t="str">
            <v>0.00</v>
          </cell>
          <cell r="AJ7" t="str">
            <v>758.90</v>
          </cell>
          <cell r="AK7" t="str">
            <v>317.43</v>
          </cell>
          <cell r="AL7" t="str">
            <v>1076.33</v>
          </cell>
          <cell r="AM7" t="str">
            <v>4月</v>
          </cell>
        </row>
        <row r="8">
          <cell r="D8" t="str">
            <v>丁惠媚</v>
          </cell>
          <cell r="E8" t="str">
            <v>华景</v>
          </cell>
          <cell r="F8" t="str">
            <v>教学部</v>
          </cell>
          <cell r="G8">
            <v>163</v>
          </cell>
          <cell r="H8" t="str">
            <v>441284199209195227</v>
          </cell>
          <cell r="I8" t="str">
            <v>身份证</v>
          </cell>
          <cell r="J8" t="str">
            <v>3002807866</v>
          </cell>
          <cell r="K8" t="str">
            <v>是</v>
          </cell>
          <cell r="L8" t="str">
            <v>2906.00</v>
          </cell>
          <cell r="M8" t="str">
            <v>406.84</v>
          </cell>
          <cell r="N8" t="str">
            <v>232.48</v>
          </cell>
          <cell r="O8" t="str">
            <v>2906.00</v>
          </cell>
          <cell r="P8" t="str">
            <v>406.84</v>
          </cell>
          <cell r="Q8" t="str">
            <v>232.48</v>
          </cell>
          <cell r="R8" t="str">
            <v>1895.00</v>
          </cell>
          <cell r="S8" t="str">
            <v>3.79</v>
          </cell>
          <cell r="T8" t="str">
            <v>0.00</v>
          </cell>
          <cell r="X8" t="str">
            <v>1895.00</v>
          </cell>
          <cell r="Y8" t="str">
            <v>12.13</v>
          </cell>
          <cell r="Z8" t="str">
            <v>3.79</v>
          </cell>
          <cell r="AA8" t="str">
            <v>4058.00</v>
          </cell>
          <cell r="AB8" t="str">
            <v>284.06</v>
          </cell>
          <cell r="AC8" t="str">
            <v>81.16</v>
          </cell>
          <cell r="AD8" t="str">
            <v>6764.00</v>
          </cell>
          <cell r="AE8" t="str">
            <v>17.59</v>
          </cell>
          <cell r="AF8" t="str">
            <v>0.00</v>
          </cell>
          <cell r="AG8" t="str">
            <v>4058.00</v>
          </cell>
          <cell r="AH8" t="str">
            <v>34.49</v>
          </cell>
          <cell r="AI8" t="str">
            <v>0.00</v>
          </cell>
          <cell r="AJ8" t="str">
            <v>758.90</v>
          </cell>
          <cell r="AK8" t="str">
            <v>317.43</v>
          </cell>
          <cell r="AL8" t="str">
            <v>1076.33</v>
          </cell>
          <cell r="AM8" t="str">
            <v>4月</v>
          </cell>
        </row>
        <row r="9">
          <cell r="D9" t="str">
            <v>林巧珍</v>
          </cell>
          <cell r="E9" t="str">
            <v>华景</v>
          </cell>
          <cell r="F9" t="str">
            <v>教学部</v>
          </cell>
          <cell r="G9">
            <v>164</v>
          </cell>
          <cell r="H9" t="str">
            <v>440823199007172421</v>
          </cell>
          <cell r="I9" t="str">
            <v>身份证</v>
          </cell>
          <cell r="J9" t="str">
            <v>3001413156</v>
          </cell>
          <cell r="K9" t="str">
            <v>是</v>
          </cell>
          <cell r="L9" t="str">
            <v>2906.00</v>
          </cell>
          <cell r="M9" t="str">
            <v>406.84</v>
          </cell>
          <cell r="N9" t="str">
            <v>232.48</v>
          </cell>
          <cell r="O9" t="str">
            <v>2906.00</v>
          </cell>
          <cell r="P9" t="str">
            <v>406.84</v>
          </cell>
          <cell r="Q9" t="str">
            <v>232.48</v>
          </cell>
          <cell r="R9" t="str">
            <v>1895.00</v>
          </cell>
          <cell r="S9" t="str">
            <v>3.79</v>
          </cell>
          <cell r="T9" t="str">
            <v>0.00</v>
          </cell>
          <cell r="X9" t="str">
            <v>1895.00</v>
          </cell>
          <cell r="Y9" t="str">
            <v>12.13</v>
          </cell>
          <cell r="Z9" t="str">
            <v>3.79</v>
          </cell>
          <cell r="AA9" t="str">
            <v>4058.00</v>
          </cell>
          <cell r="AB9" t="str">
            <v>284.06</v>
          </cell>
          <cell r="AC9" t="str">
            <v>81.16</v>
          </cell>
          <cell r="AD9" t="str">
            <v>6764.00</v>
          </cell>
          <cell r="AE9" t="str">
            <v>17.59</v>
          </cell>
          <cell r="AF9" t="str">
            <v>0.00</v>
          </cell>
          <cell r="AG9" t="str">
            <v>4058.00</v>
          </cell>
          <cell r="AH9" t="str">
            <v>34.49</v>
          </cell>
          <cell r="AI9" t="str">
            <v>0.00</v>
          </cell>
          <cell r="AJ9" t="str">
            <v>758.90</v>
          </cell>
          <cell r="AK9" t="str">
            <v>317.43</v>
          </cell>
          <cell r="AL9" t="str">
            <v>1076.33</v>
          </cell>
          <cell r="AM9" t="str">
            <v>4月</v>
          </cell>
        </row>
        <row r="10">
          <cell r="D10" t="str">
            <v>马祯</v>
          </cell>
          <cell r="E10" t="str">
            <v>华景</v>
          </cell>
          <cell r="F10" t="str">
            <v>教学部</v>
          </cell>
          <cell r="G10">
            <v>170</v>
          </cell>
          <cell r="H10" t="str">
            <v>510113199008040428</v>
          </cell>
          <cell r="I10" t="str">
            <v>身份证</v>
          </cell>
          <cell r="J10" t="str">
            <v>3002807865</v>
          </cell>
          <cell r="K10" t="str">
            <v>是</v>
          </cell>
          <cell r="L10" t="str">
            <v>2906.00</v>
          </cell>
          <cell r="M10" t="str">
            <v>406.84</v>
          </cell>
          <cell r="N10" t="str">
            <v>232.48</v>
          </cell>
          <cell r="O10" t="str">
            <v>2906.00</v>
          </cell>
          <cell r="P10" t="str">
            <v>406.84</v>
          </cell>
          <cell r="Q10" t="str">
            <v>232.48</v>
          </cell>
          <cell r="R10" t="str">
            <v>1895.00</v>
          </cell>
          <cell r="S10" t="str">
            <v>3.79</v>
          </cell>
          <cell r="T10" t="str">
            <v>0.00</v>
          </cell>
          <cell r="X10" t="str">
            <v>1895.00</v>
          </cell>
          <cell r="Y10" t="str">
            <v>12.13</v>
          </cell>
          <cell r="Z10" t="str">
            <v>3.79</v>
          </cell>
          <cell r="AA10" t="str">
            <v>4058.00</v>
          </cell>
          <cell r="AB10" t="str">
            <v>284.06</v>
          </cell>
          <cell r="AC10" t="str">
            <v>81.16</v>
          </cell>
          <cell r="AD10" t="str">
            <v>6764.00</v>
          </cell>
          <cell r="AE10" t="str">
            <v>17.59</v>
          </cell>
          <cell r="AF10" t="str">
            <v>0.00</v>
          </cell>
          <cell r="AG10" t="str">
            <v>4058.00</v>
          </cell>
          <cell r="AH10" t="str">
            <v>34.49</v>
          </cell>
          <cell r="AI10" t="str">
            <v>0.00</v>
          </cell>
          <cell r="AJ10" t="str">
            <v>758.90</v>
          </cell>
          <cell r="AK10" t="str">
            <v>317.43</v>
          </cell>
          <cell r="AL10" t="str">
            <v>1076.33</v>
          </cell>
          <cell r="AM10" t="str">
            <v>4月</v>
          </cell>
        </row>
        <row r="11">
          <cell r="D11" t="str">
            <v>彭永红</v>
          </cell>
          <cell r="E11" t="str">
            <v>华景</v>
          </cell>
          <cell r="F11" t="str">
            <v>教学部</v>
          </cell>
          <cell r="G11" t="str">
            <v>159</v>
          </cell>
          <cell r="H11" t="str">
            <v>431129198511073427</v>
          </cell>
          <cell r="I11" t="str">
            <v>身份证</v>
          </cell>
          <cell r="J11" t="str">
            <v>24725855</v>
          </cell>
          <cell r="K11" t="str">
            <v>是</v>
          </cell>
          <cell r="L11" t="str">
            <v>2906.00</v>
          </cell>
          <cell r="M11" t="str">
            <v>406.84</v>
          </cell>
          <cell r="N11" t="str">
            <v>232.48</v>
          </cell>
          <cell r="O11" t="str">
            <v>2906.00</v>
          </cell>
          <cell r="P11" t="str">
            <v>406.84</v>
          </cell>
          <cell r="Q11" t="str">
            <v>232.48</v>
          </cell>
          <cell r="R11" t="str">
            <v>1895.00</v>
          </cell>
          <cell r="S11" t="str">
            <v>3.79</v>
          </cell>
          <cell r="T11" t="str">
            <v>0.00</v>
          </cell>
          <cell r="X11" t="str">
            <v>1895.00</v>
          </cell>
          <cell r="Y11" t="str">
            <v>12.13</v>
          </cell>
          <cell r="Z11" t="str">
            <v>3.79</v>
          </cell>
          <cell r="AA11" t="str">
            <v>4058.00</v>
          </cell>
          <cell r="AB11" t="str">
            <v>284.06</v>
          </cell>
          <cell r="AC11" t="str">
            <v>81.16</v>
          </cell>
          <cell r="AD11" t="str">
            <v>6764.00</v>
          </cell>
          <cell r="AE11" t="str">
            <v>17.59</v>
          </cell>
          <cell r="AF11" t="str">
            <v>0.00</v>
          </cell>
          <cell r="AG11" t="str">
            <v>4058.00</v>
          </cell>
          <cell r="AH11" t="str">
            <v>34.49</v>
          </cell>
          <cell r="AI11" t="str">
            <v>0.00</v>
          </cell>
          <cell r="AJ11" t="str">
            <v>758.90</v>
          </cell>
          <cell r="AK11" t="str">
            <v>317.43</v>
          </cell>
          <cell r="AL11" t="str">
            <v>1076.33</v>
          </cell>
          <cell r="AM11" t="str">
            <v>4月</v>
          </cell>
        </row>
        <row r="12">
          <cell r="D12" t="str">
            <v>韦江娜</v>
          </cell>
          <cell r="E12" t="str">
            <v>华景</v>
          </cell>
          <cell r="F12" t="str">
            <v>行政部</v>
          </cell>
          <cell r="G12" t="str">
            <v>158</v>
          </cell>
          <cell r="H12" t="str">
            <v>450221198511065440</v>
          </cell>
          <cell r="I12" t="str">
            <v>身份证</v>
          </cell>
          <cell r="J12" t="str">
            <v>23040320</v>
          </cell>
          <cell r="K12" t="str">
            <v>是</v>
          </cell>
          <cell r="L12" t="str">
            <v>2906.00</v>
          </cell>
          <cell r="M12" t="str">
            <v>406.84</v>
          </cell>
          <cell r="N12" t="str">
            <v>232.48</v>
          </cell>
          <cell r="R12" t="str">
            <v>2000.00</v>
          </cell>
          <cell r="S12" t="str">
            <v>4.00</v>
          </cell>
          <cell r="T12" t="str">
            <v>0.00</v>
          </cell>
          <cell r="X12" t="str">
            <v>2000.00</v>
          </cell>
          <cell r="Y12" t="str">
            <v>12.80</v>
          </cell>
          <cell r="Z12" t="str">
            <v>4.00</v>
          </cell>
          <cell r="AA12" t="str">
            <v>4058.00</v>
          </cell>
          <cell r="AB12" t="str">
            <v>284.06</v>
          </cell>
          <cell r="AC12" t="str">
            <v>81.16</v>
          </cell>
          <cell r="AD12" t="str">
            <v>6764.00</v>
          </cell>
          <cell r="AE12" t="str">
            <v>17.59</v>
          </cell>
          <cell r="AF12" t="str">
            <v>0.00</v>
          </cell>
          <cell r="AG12" t="str">
            <v>4058.00</v>
          </cell>
          <cell r="AH12" t="str">
            <v>34.49</v>
          </cell>
          <cell r="AI12" t="str">
            <v>0.00</v>
          </cell>
          <cell r="AJ12" t="str">
            <v>759.78</v>
          </cell>
          <cell r="AK12" t="str">
            <v>317.64</v>
          </cell>
          <cell r="AL12" t="str">
            <v>1077.42</v>
          </cell>
          <cell r="AM12" t="str">
            <v>4月</v>
          </cell>
        </row>
        <row r="13">
          <cell r="D13" t="str">
            <v>杨敏</v>
          </cell>
          <cell r="E13" t="str">
            <v>华景</v>
          </cell>
          <cell r="F13" t="str">
            <v>行政部</v>
          </cell>
          <cell r="G13">
            <v>155</v>
          </cell>
          <cell r="H13" t="str">
            <v>440902199311080867</v>
          </cell>
          <cell r="I13" t="str">
            <v>身份证</v>
          </cell>
          <cell r="J13" t="str">
            <v>3002849192</v>
          </cell>
          <cell r="K13" t="str">
            <v>是</v>
          </cell>
          <cell r="O13" t="str">
            <v>2906.00</v>
          </cell>
          <cell r="P13" t="str">
            <v>406.84</v>
          </cell>
          <cell r="Q13" t="str">
            <v>232.48</v>
          </cell>
          <cell r="R13" t="str">
            <v>1895.00</v>
          </cell>
          <cell r="S13" t="str">
            <v>3.79</v>
          </cell>
          <cell r="T13" t="str">
            <v>0.00</v>
          </cell>
          <cell r="X13" t="str">
            <v>1895.00</v>
          </cell>
          <cell r="Y13" t="str">
            <v>12.13</v>
          </cell>
          <cell r="Z13" t="str">
            <v>3.79</v>
          </cell>
          <cell r="AA13" t="str">
            <v>4058.00</v>
          </cell>
          <cell r="AB13" t="str">
            <v>284.06</v>
          </cell>
          <cell r="AC13" t="str">
            <v>81.16</v>
          </cell>
          <cell r="AD13" t="str">
            <v>6764.00</v>
          </cell>
          <cell r="AE13" t="str">
            <v>17.59</v>
          </cell>
          <cell r="AF13" t="str">
            <v>0.00</v>
          </cell>
          <cell r="AG13" t="str">
            <v>4058.00</v>
          </cell>
          <cell r="AH13" t="str">
            <v>34.49</v>
          </cell>
          <cell r="AI13" t="str">
            <v>0.00</v>
          </cell>
          <cell r="AJ13" t="str">
            <v>758.90</v>
          </cell>
          <cell r="AK13" t="str">
            <v>317.43</v>
          </cell>
          <cell r="AL13" t="str">
            <v>1076.33</v>
          </cell>
          <cell r="AM13" t="str">
            <v>4月</v>
          </cell>
        </row>
        <row r="14">
          <cell r="D14" t="str">
            <v>钟朵朵</v>
          </cell>
          <cell r="E14" t="str">
            <v>华景</v>
          </cell>
          <cell r="F14" t="str">
            <v>教学部</v>
          </cell>
          <cell r="G14">
            <v>156</v>
          </cell>
          <cell r="H14" t="str">
            <v>430481199108248763</v>
          </cell>
          <cell r="I14" t="str">
            <v>身份证</v>
          </cell>
          <cell r="J14" t="str">
            <v>3002140533</v>
          </cell>
          <cell r="K14" t="str">
            <v>是</v>
          </cell>
          <cell r="O14" t="str">
            <v>2906.00</v>
          </cell>
          <cell r="P14" t="str">
            <v>406.84</v>
          </cell>
          <cell r="Q14" t="str">
            <v>232.48</v>
          </cell>
          <cell r="R14" t="str">
            <v>1895.00</v>
          </cell>
          <cell r="S14" t="str">
            <v>3.79</v>
          </cell>
          <cell r="T14" t="str">
            <v>0.00</v>
          </cell>
          <cell r="X14" t="str">
            <v>1895.00</v>
          </cell>
          <cell r="Y14" t="str">
            <v>12.13</v>
          </cell>
          <cell r="Z14" t="str">
            <v>3.79</v>
          </cell>
          <cell r="AA14" t="str">
            <v>4058.00</v>
          </cell>
          <cell r="AB14" t="str">
            <v>284.06</v>
          </cell>
          <cell r="AC14" t="str">
            <v>81.16</v>
          </cell>
          <cell r="AD14" t="str">
            <v>6764.00</v>
          </cell>
          <cell r="AE14" t="str">
            <v>17.59</v>
          </cell>
          <cell r="AF14" t="str">
            <v>0.00</v>
          </cell>
          <cell r="AG14" t="str">
            <v>4058.00</v>
          </cell>
          <cell r="AH14" t="str">
            <v>34.49</v>
          </cell>
          <cell r="AI14" t="str">
            <v>0.00</v>
          </cell>
          <cell r="AJ14" t="str">
            <v>758.90</v>
          </cell>
          <cell r="AK14" t="str">
            <v>317.43</v>
          </cell>
          <cell r="AL14" t="str">
            <v>1076.33</v>
          </cell>
          <cell r="AM14" t="str">
            <v>4月</v>
          </cell>
        </row>
        <row r="15">
          <cell r="D15" t="str">
            <v>朱晓佳</v>
          </cell>
          <cell r="E15" t="str">
            <v>华景</v>
          </cell>
          <cell r="F15" t="str">
            <v>市场部</v>
          </cell>
          <cell r="G15" t="str">
            <v>163</v>
          </cell>
          <cell r="H15" t="str">
            <v>230206198210121125</v>
          </cell>
          <cell r="I15" t="str">
            <v>身份证</v>
          </cell>
          <cell r="J15" t="str">
            <v>27443243</v>
          </cell>
          <cell r="K15" t="str">
            <v>是</v>
          </cell>
          <cell r="O15" t="str">
            <v>2906.00</v>
          </cell>
          <cell r="P15" t="str">
            <v>406.84</v>
          </cell>
          <cell r="Q15" t="str">
            <v>232.48</v>
          </cell>
          <cell r="R15" t="str">
            <v>1895.00</v>
          </cell>
          <cell r="S15" t="str">
            <v>3.79</v>
          </cell>
          <cell r="T15" t="str">
            <v>0.00</v>
          </cell>
          <cell r="X15" t="str">
            <v>1895.00</v>
          </cell>
          <cell r="Y15" t="str">
            <v>12.13</v>
          </cell>
          <cell r="Z15" t="str">
            <v>3.79</v>
          </cell>
          <cell r="AA15" t="str">
            <v>4058.00</v>
          </cell>
          <cell r="AB15" t="str">
            <v>284.06</v>
          </cell>
          <cell r="AC15" t="str">
            <v>81.16</v>
          </cell>
          <cell r="AD15" t="str">
            <v>6764.00</v>
          </cell>
          <cell r="AE15" t="str">
            <v>17.59</v>
          </cell>
          <cell r="AF15" t="str">
            <v>0.00</v>
          </cell>
          <cell r="AG15" t="str">
            <v>4058.00</v>
          </cell>
          <cell r="AH15" t="str">
            <v>34.49</v>
          </cell>
          <cell r="AI15" t="str">
            <v>0.00</v>
          </cell>
          <cell r="AJ15" t="str">
            <v>758.90</v>
          </cell>
          <cell r="AK15" t="str">
            <v>317.43</v>
          </cell>
          <cell r="AL15" t="str">
            <v>1076.33</v>
          </cell>
          <cell r="AM15" t="str">
            <v>4月</v>
          </cell>
        </row>
        <row r="16">
          <cell r="D16" t="str">
            <v>俞园园</v>
          </cell>
          <cell r="E16" t="str">
            <v>华景</v>
          </cell>
          <cell r="F16" t="str">
            <v>教学部</v>
          </cell>
          <cell r="G16">
            <v>168</v>
          </cell>
          <cell r="H16" t="str">
            <v>450324199409303448</v>
          </cell>
          <cell r="I16" t="str">
            <v>身份证</v>
          </cell>
          <cell r="J16" t="str">
            <v>3003084842</v>
          </cell>
          <cell r="K16" t="str">
            <v>是</v>
          </cell>
          <cell r="O16" t="str">
            <v>2906.00</v>
          </cell>
          <cell r="P16" t="str">
            <v>406.84</v>
          </cell>
          <cell r="Q16" t="str">
            <v>232.48</v>
          </cell>
          <cell r="R16" t="str">
            <v>1895.00</v>
          </cell>
          <cell r="S16" t="str">
            <v>3.79</v>
          </cell>
          <cell r="T16" t="str">
            <v>0.00</v>
          </cell>
          <cell r="X16" t="str">
            <v>1895.00</v>
          </cell>
          <cell r="Y16" t="str">
            <v>12.13</v>
          </cell>
          <cell r="Z16" t="str">
            <v>3.79</v>
          </cell>
          <cell r="AA16" t="str">
            <v>4058.00</v>
          </cell>
          <cell r="AB16" t="str">
            <v>284.06</v>
          </cell>
          <cell r="AC16" t="str">
            <v>81.16</v>
          </cell>
          <cell r="AD16" t="str">
            <v>6764.00</v>
          </cell>
          <cell r="AE16" t="str">
            <v>17.59</v>
          </cell>
          <cell r="AF16" t="str">
            <v>0.00</v>
          </cell>
          <cell r="AG16" t="str">
            <v>4058.00</v>
          </cell>
          <cell r="AH16" t="str">
            <v>34.49</v>
          </cell>
          <cell r="AI16" t="str">
            <v>0.00</v>
          </cell>
          <cell r="AJ16" t="str">
            <v>758.90</v>
          </cell>
          <cell r="AK16" t="str">
            <v>317.43</v>
          </cell>
          <cell r="AL16" t="str">
            <v>1076.33</v>
          </cell>
          <cell r="AM16" t="str">
            <v>4月</v>
          </cell>
        </row>
        <row r="17">
          <cell r="D17" t="str">
            <v>潘丽雄</v>
          </cell>
          <cell r="E17" t="str">
            <v>华景</v>
          </cell>
          <cell r="F17" t="str">
            <v>教学部</v>
          </cell>
          <cell r="G17">
            <v>167</v>
          </cell>
          <cell r="H17" t="str">
            <v>440981199001126626</v>
          </cell>
          <cell r="I17" t="str">
            <v>身份证</v>
          </cell>
          <cell r="J17" t="str">
            <v>3001671488</v>
          </cell>
          <cell r="K17" t="str">
            <v>是</v>
          </cell>
          <cell r="O17" t="str">
            <v>2906.00</v>
          </cell>
          <cell r="P17" t="str">
            <v>406.84</v>
          </cell>
          <cell r="Q17" t="str">
            <v>232.48</v>
          </cell>
          <cell r="R17" t="str">
            <v>1895.00</v>
          </cell>
          <cell r="S17" t="str">
            <v>3.79</v>
          </cell>
          <cell r="T17" t="str">
            <v>0.00</v>
          </cell>
          <cell r="X17" t="str">
            <v>1895.00</v>
          </cell>
          <cell r="Y17" t="str">
            <v>12.13</v>
          </cell>
          <cell r="Z17" t="str">
            <v>3.79</v>
          </cell>
          <cell r="AA17" t="str">
            <v>4058.00</v>
          </cell>
          <cell r="AB17" t="str">
            <v>284.06</v>
          </cell>
          <cell r="AC17" t="str">
            <v>81.16</v>
          </cell>
          <cell r="AD17" t="str">
            <v>6764.00</v>
          </cell>
          <cell r="AE17" t="str">
            <v>17.59</v>
          </cell>
          <cell r="AF17" t="str">
            <v>0.00</v>
          </cell>
          <cell r="AG17" t="str">
            <v>4058.00</v>
          </cell>
          <cell r="AH17" t="str">
            <v>34.49</v>
          </cell>
          <cell r="AI17" t="str">
            <v>0.00</v>
          </cell>
          <cell r="AJ17" t="str">
            <v>758.90</v>
          </cell>
          <cell r="AK17" t="str">
            <v>317.43</v>
          </cell>
          <cell r="AL17" t="str">
            <v>1076.33</v>
          </cell>
          <cell r="AM17" t="str">
            <v>4月</v>
          </cell>
        </row>
        <row r="18">
          <cell r="D18" t="str">
            <v>叶晓纯</v>
          </cell>
          <cell r="E18" t="str">
            <v>华景</v>
          </cell>
          <cell r="F18" t="str">
            <v>教学部</v>
          </cell>
          <cell r="G18">
            <v>161</v>
          </cell>
          <cell r="H18" t="str">
            <v>440510199503260828</v>
          </cell>
          <cell r="I18" t="str">
            <v>身份证</v>
          </cell>
          <cell r="J18" t="str">
            <v>3003084871</v>
          </cell>
          <cell r="K18" t="str">
            <v>是</v>
          </cell>
          <cell r="O18" t="str">
            <v>2906.00</v>
          </cell>
          <cell r="P18" t="str">
            <v>406.84</v>
          </cell>
          <cell r="Q18" t="str">
            <v>232.48</v>
          </cell>
          <cell r="R18" t="str">
            <v>1895.00</v>
          </cell>
          <cell r="S18" t="str">
            <v>3.79</v>
          </cell>
          <cell r="T18" t="str">
            <v>0.00</v>
          </cell>
          <cell r="X18" t="str">
            <v>1895.00</v>
          </cell>
          <cell r="Y18" t="str">
            <v>12.13</v>
          </cell>
          <cell r="Z18" t="str">
            <v>3.79</v>
          </cell>
          <cell r="AA18" t="str">
            <v>4058.00</v>
          </cell>
          <cell r="AB18" t="str">
            <v>284.06</v>
          </cell>
          <cell r="AC18" t="str">
            <v>81.16</v>
          </cell>
          <cell r="AD18" t="str">
            <v>6764.00</v>
          </cell>
          <cell r="AE18" t="str">
            <v>17.59</v>
          </cell>
          <cell r="AF18" t="str">
            <v>0.00</v>
          </cell>
          <cell r="AG18" t="str">
            <v>4058.00</v>
          </cell>
          <cell r="AH18" t="str">
            <v>34.49</v>
          </cell>
          <cell r="AI18" t="str">
            <v>0.00</v>
          </cell>
          <cell r="AJ18" t="str">
            <v>758.90</v>
          </cell>
          <cell r="AK18" t="str">
            <v>317.43</v>
          </cell>
          <cell r="AL18" t="str">
            <v>1076.33</v>
          </cell>
          <cell r="AM18" t="str">
            <v>4月</v>
          </cell>
        </row>
        <row r="19">
          <cell r="D19" t="str">
            <v>张松煌</v>
          </cell>
          <cell r="E19" t="str">
            <v>华景</v>
          </cell>
          <cell r="F19" t="str">
            <v>市场部</v>
          </cell>
          <cell r="G19">
            <v>0</v>
          </cell>
          <cell r="H19" t="str">
            <v>441422199308090019</v>
          </cell>
          <cell r="I19" t="str">
            <v>身份证</v>
          </cell>
          <cell r="J19" t="str">
            <v>3003084872</v>
          </cell>
          <cell r="K19" t="str">
            <v>是</v>
          </cell>
          <cell r="O19" t="str">
            <v>2906.00</v>
          </cell>
          <cell r="P19" t="str">
            <v>406.84</v>
          </cell>
          <cell r="Q19" t="str">
            <v>232.48</v>
          </cell>
          <cell r="R19" t="str">
            <v>1895.00</v>
          </cell>
          <cell r="S19" t="str">
            <v>3.79</v>
          </cell>
          <cell r="T19" t="str">
            <v>0.00</v>
          </cell>
          <cell r="X19" t="str">
            <v>1895.00</v>
          </cell>
          <cell r="Y19" t="str">
            <v>12.13</v>
          </cell>
          <cell r="Z19" t="str">
            <v>3.79</v>
          </cell>
          <cell r="AA19" t="str">
            <v>4058.00</v>
          </cell>
          <cell r="AB19" t="str">
            <v>284.06</v>
          </cell>
          <cell r="AC19" t="str">
            <v>81.16</v>
          </cell>
          <cell r="AD19" t="str">
            <v>6764.00</v>
          </cell>
          <cell r="AE19" t="str">
            <v>17.59</v>
          </cell>
          <cell r="AF19" t="str">
            <v>0.00</v>
          </cell>
          <cell r="AG19" t="str">
            <v>4058.00</v>
          </cell>
          <cell r="AH19" t="str">
            <v>34.49</v>
          </cell>
          <cell r="AI19" t="str">
            <v>0.00</v>
          </cell>
          <cell r="AJ19" t="str">
            <v>758.90</v>
          </cell>
          <cell r="AK19" t="str">
            <v>317.43</v>
          </cell>
          <cell r="AL19" t="str">
            <v>1076.33</v>
          </cell>
          <cell r="AM19" t="str">
            <v>4月</v>
          </cell>
        </row>
        <row r="20">
          <cell r="D20" t="str">
            <v>吴逸芬</v>
          </cell>
          <cell r="E20" t="str">
            <v>华景</v>
          </cell>
          <cell r="F20" t="str">
            <v>市场部</v>
          </cell>
          <cell r="G20">
            <v>0</v>
          </cell>
          <cell r="H20" t="str">
            <v>440582199207082707</v>
          </cell>
          <cell r="I20" t="str">
            <v>身份证</v>
          </cell>
          <cell r="J20" t="str">
            <v>3002054315</v>
          </cell>
          <cell r="K20" t="str">
            <v>是</v>
          </cell>
          <cell r="O20" t="str">
            <v>2906.00</v>
          </cell>
          <cell r="P20" t="str">
            <v>406.84</v>
          </cell>
          <cell r="Q20" t="str">
            <v>232.48</v>
          </cell>
          <cell r="R20" t="str">
            <v>1895.00</v>
          </cell>
          <cell r="S20" t="str">
            <v>3.79</v>
          </cell>
          <cell r="T20" t="str">
            <v>0.00</v>
          </cell>
          <cell r="X20" t="str">
            <v>1895.00</v>
          </cell>
          <cell r="Y20" t="str">
            <v>12.13</v>
          </cell>
          <cell r="Z20" t="str">
            <v>3.79</v>
          </cell>
          <cell r="AA20" t="str">
            <v>4058.00</v>
          </cell>
          <cell r="AB20" t="str">
            <v>284.06</v>
          </cell>
          <cell r="AC20" t="str">
            <v>81.16</v>
          </cell>
          <cell r="AD20" t="str">
            <v>6764.00</v>
          </cell>
          <cell r="AE20" t="str">
            <v>17.59</v>
          </cell>
          <cell r="AF20" t="str">
            <v>0.00</v>
          </cell>
          <cell r="AG20" t="str">
            <v>4058.00</v>
          </cell>
          <cell r="AH20" t="str">
            <v>34.49</v>
          </cell>
          <cell r="AI20" t="str">
            <v>0.00</v>
          </cell>
          <cell r="AJ20" t="str">
            <v>758.90</v>
          </cell>
          <cell r="AK20" t="str">
            <v>317.43</v>
          </cell>
          <cell r="AL20" t="str">
            <v>1076.33</v>
          </cell>
          <cell r="AM20" t="str">
            <v>4月</v>
          </cell>
        </row>
        <row r="21">
          <cell r="D21" t="str">
            <v>郭妙颜</v>
          </cell>
          <cell r="E21" t="str">
            <v>华景</v>
          </cell>
          <cell r="F21" t="str">
            <v>行政部</v>
          </cell>
          <cell r="G21">
            <v>160</v>
          </cell>
          <cell r="H21" t="str">
            <v>440102198002184023</v>
          </cell>
          <cell r="I21" t="str">
            <v>身份证</v>
          </cell>
          <cell r="J21" t="str">
            <v>8376420</v>
          </cell>
          <cell r="K21" t="str">
            <v>是</v>
          </cell>
          <cell r="L21" t="str">
            <v>2906.00</v>
          </cell>
          <cell r="M21" t="str">
            <v>406.84</v>
          </cell>
          <cell r="N21" t="str">
            <v>232.48</v>
          </cell>
          <cell r="R21" t="str">
            <v>1895.00</v>
          </cell>
          <cell r="S21" t="str">
            <v>3.79</v>
          </cell>
          <cell r="T21" t="str">
            <v>0.00</v>
          </cell>
          <cell r="X21" t="str">
            <v>1895.00</v>
          </cell>
          <cell r="Y21" t="str">
            <v>12.13</v>
          </cell>
          <cell r="Z21" t="str">
            <v>3.79</v>
          </cell>
          <cell r="AA21" t="str">
            <v>4058.00</v>
          </cell>
          <cell r="AB21" t="str">
            <v>284.06</v>
          </cell>
          <cell r="AC21" t="str">
            <v>81.16</v>
          </cell>
          <cell r="AD21" t="str">
            <v>6764.00</v>
          </cell>
          <cell r="AE21" t="str">
            <v>17.59</v>
          </cell>
          <cell r="AF21" t="str">
            <v>0.00</v>
          </cell>
          <cell r="AG21" t="str">
            <v>4058.00</v>
          </cell>
          <cell r="AH21" t="str">
            <v>34.49</v>
          </cell>
          <cell r="AI21" t="str">
            <v>0.00</v>
          </cell>
          <cell r="AJ21" t="str">
            <v>758.90</v>
          </cell>
          <cell r="AK21" t="str">
            <v>317.43</v>
          </cell>
          <cell r="AL21" t="str">
            <v>1076.33</v>
          </cell>
          <cell r="AM21" t="str">
            <v>4月</v>
          </cell>
        </row>
        <row r="22">
          <cell r="D22" t="str">
            <v>胡宜夕</v>
          </cell>
          <cell r="E22" t="str">
            <v>华景</v>
          </cell>
          <cell r="F22" t="str">
            <v>市场部</v>
          </cell>
          <cell r="G22">
            <v>160</v>
          </cell>
          <cell r="H22" t="str">
            <v>420684199508204522</v>
          </cell>
          <cell r="I22" t="str">
            <v>身份证</v>
          </cell>
          <cell r="J22" t="str">
            <v>3003192354</v>
          </cell>
          <cell r="K22" t="str">
            <v>是</v>
          </cell>
          <cell r="O22" t="str">
            <v>2906.00</v>
          </cell>
          <cell r="P22" t="str">
            <v>406.84</v>
          </cell>
          <cell r="Q22" t="str">
            <v>232.48</v>
          </cell>
          <cell r="R22" t="str">
            <v>1895.00</v>
          </cell>
          <cell r="S22" t="str">
            <v>3.79</v>
          </cell>
          <cell r="T22" t="str">
            <v>0.00</v>
          </cell>
          <cell r="X22" t="str">
            <v>1895.00</v>
          </cell>
          <cell r="Y22" t="str">
            <v>12.13</v>
          </cell>
          <cell r="Z22" t="str">
            <v>3.79</v>
          </cell>
          <cell r="AA22" t="str">
            <v>4058.00</v>
          </cell>
          <cell r="AB22" t="str">
            <v>284.06</v>
          </cell>
          <cell r="AC22" t="str">
            <v>81.16</v>
          </cell>
          <cell r="AD22" t="str">
            <v>6764.00</v>
          </cell>
          <cell r="AE22" t="str">
            <v>17.59</v>
          </cell>
          <cell r="AF22" t="str">
            <v>0.00</v>
          </cell>
          <cell r="AG22" t="str">
            <v>4058.00</v>
          </cell>
          <cell r="AH22" t="str">
            <v>34.49</v>
          </cell>
          <cell r="AI22" t="str">
            <v>0.00</v>
          </cell>
          <cell r="AJ22" t="str">
            <v>758.90</v>
          </cell>
          <cell r="AK22" t="str">
            <v>317.43</v>
          </cell>
          <cell r="AL22" t="str">
            <v>1076.33</v>
          </cell>
          <cell r="AM22" t="str">
            <v>4月</v>
          </cell>
        </row>
        <row r="23">
          <cell r="D23" t="str">
            <v>李建业</v>
          </cell>
          <cell r="E23" t="str">
            <v>华景</v>
          </cell>
          <cell r="F23" t="str">
            <v>市场部</v>
          </cell>
          <cell r="G23">
            <v>0</v>
          </cell>
          <cell r="H23" t="str">
            <v>431121199011047736</v>
          </cell>
          <cell r="I23" t="str">
            <v>身份证</v>
          </cell>
          <cell r="J23" t="str">
            <v>3003192355</v>
          </cell>
          <cell r="K23" t="str">
            <v>是</v>
          </cell>
          <cell r="O23" t="str">
            <v>2906.00</v>
          </cell>
          <cell r="P23" t="str">
            <v>406.84</v>
          </cell>
          <cell r="Q23" t="str">
            <v>232.48</v>
          </cell>
          <cell r="R23" t="str">
            <v>1895.00</v>
          </cell>
          <cell r="S23" t="str">
            <v>3.79</v>
          </cell>
          <cell r="T23" t="str">
            <v>0.00</v>
          </cell>
          <cell r="X23" t="str">
            <v>1895.00</v>
          </cell>
          <cell r="Y23" t="str">
            <v>12.13</v>
          </cell>
          <cell r="Z23" t="str">
            <v>3.79</v>
          </cell>
          <cell r="AA23" t="str">
            <v>4058.00</v>
          </cell>
          <cell r="AB23" t="str">
            <v>284.06</v>
          </cell>
          <cell r="AC23" t="str">
            <v>81.16</v>
          </cell>
          <cell r="AD23" t="str">
            <v>6764.00</v>
          </cell>
          <cell r="AE23" t="str">
            <v>17.59</v>
          </cell>
          <cell r="AF23" t="str">
            <v>0.00</v>
          </cell>
          <cell r="AG23" t="str">
            <v>4058.00</v>
          </cell>
          <cell r="AH23" t="str">
            <v>34.49</v>
          </cell>
          <cell r="AI23" t="str">
            <v>0.00</v>
          </cell>
          <cell r="AJ23" t="str">
            <v>758.90</v>
          </cell>
          <cell r="AK23" t="str">
            <v>317.43</v>
          </cell>
          <cell r="AL23" t="str">
            <v>1076.33</v>
          </cell>
          <cell r="AM23" t="str">
            <v>4月</v>
          </cell>
        </row>
        <row r="24">
          <cell r="D24" t="str">
            <v>郑琴</v>
          </cell>
          <cell r="E24" t="str">
            <v>华景</v>
          </cell>
          <cell r="F24" t="str">
            <v>教学部</v>
          </cell>
          <cell r="G24">
            <v>0</v>
          </cell>
          <cell r="H24" t="str">
            <v>430681198912129403</v>
          </cell>
          <cell r="I24" t="str">
            <v>身份证</v>
          </cell>
          <cell r="J24" t="str">
            <v>3003192356</v>
          </cell>
          <cell r="K24" t="str">
            <v>是</v>
          </cell>
          <cell r="O24" t="str">
            <v>2906.00</v>
          </cell>
          <cell r="P24" t="str">
            <v>406.84</v>
          </cell>
          <cell r="Q24" t="str">
            <v>232.48</v>
          </cell>
          <cell r="R24" t="str">
            <v>1895.00</v>
          </cell>
          <cell r="S24" t="str">
            <v>3.79</v>
          </cell>
          <cell r="T24" t="str">
            <v>0.00</v>
          </cell>
          <cell r="X24" t="str">
            <v>1895.00</v>
          </cell>
          <cell r="Y24" t="str">
            <v>12.13</v>
          </cell>
          <cell r="Z24" t="str">
            <v>3.79</v>
          </cell>
          <cell r="AA24" t="str">
            <v>4058.00</v>
          </cell>
          <cell r="AB24" t="str">
            <v>284.06</v>
          </cell>
          <cell r="AC24" t="str">
            <v>81.16</v>
          </cell>
          <cell r="AD24" t="str">
            <v>6764.00</v>
          </cell>
          <cell r="AE24" t="str">
            <v>17.59</v>
          </cell>
          <cell r="AF24" t="str">
            <v>0.00</v>
          </cell>
          <cell r="AG24" t="str">
            <v>4058.00</v>
          </cell>
          <cell r="AH24" t="str">
            <v>34.49</v>
          </cell>
          <cell r="AI24" t="str">
            <v>0.00</v>
          </cell>
          <cell r="AJ24" t="str">
            <v>758.90</v>
          </cell>
          <cell r="AK24" t="str">
            <v>317.43</v>
          </cell>
          <cell r="AL24" t="str">
            <v>1076.33</v>
          </cell>
          <cell r="AM24" t="str">
            <v>4月</v>
          </cell>
        </row>
        <row r="25">
          <cell r="D25" t="str">
            <v>陈晓敏</v>
          </cell>
          <cell r="E25" t="str">
            <v>华景</v>
          </cell>
          <cell r="F25" t="str">
            <v>教学部</v>
          </cell>
          <cell r="G25">
            <v>0</v>
          </cell>
          <cell r="H25" t="str">
            <v>440582199009016629</v>
          </cell>
          <cell r="I25" t="str">
            <v>身份证</v>
          </cell>
          <cell r="J25" t="str">
            <v>3003192357</v>
          </cell>
          <cell r="K25" t="str">
            <v>是</v>
          </cell>
          <cell r="O25" t="str">
            <v>2906.00</v>
          </cell>
          <cell r="P25" t="str">
            <v>406.84</v>
          </cell>
          <cell r="Q25" t="str">
            <v>232.48</v>
          </cell>
          <cell r="R25" t="str">
            <v>1895.00</v>
          </cell>
          <cell r="S25" t="str">
            <v>3.79</v>
          </cell>
          <cell r="T25" t="str">
            <v>0.00</v>
          </cell>
          <cell r="X25" t="str">
            <v>1895.00</v>
          </cell>
          <cell r="Y25" t="str">
            <v>12.13</v>
          </cell>
          <cell r="Z25" t="str">
            <v>3.79</v>
          </cell>
          <cell r="AA25" t="str">
            <v>4058.00</v>
          </cell>
          <cell r="AB25" t="str">
            <v>284.06</v>
          </cell>
          <cell r="AC25" t="str">
            <v>81.16</v>
          </cell>
          <cell r="AD25" t="str">
            <v>6764.00</v>
          </cell>
          <cell r="AE25" t="str">
            <v>17.59</v>
          </cell>
          <cell r="AF25" t="str">
            <v>0.00</v>
          </cell>
          <cell r="AG25" t="str">
            <v>4058.00</v>
          </cell>
          <cell r="AH25" t="str">
            <v>34.49</v>
          </cell>
          <cell r="AI25" t="str">
            <v>0.00</v>
          </cell>
          <cell r="AJ25" t="str">
            <v>758.90</v>
          </cell>
          <cell r="AK25" t="str">
            <v>317.43</v>
          </cell>
          <cell r="AL25" t="str">
            <v>1076.33</v>
          </cell>
          <cell r="AM25" t="str">
            <v>4月</v>
          </cell>
        </row>
        <row r="26">
          <cell r="D26" t="str">
            <v>王圆圆</v>
          </cell>
          <cell r="E26" t="str">
            <v>华景</v>
          </cell>
          <cell r="F26" t="str">
            <v>市场部</v>
          </cell>
          <cell r="G26">
            <v>0</v>
          </cell>
          <cell r="H26" t="str">
            <v>445221198708041023</v>
          </cell>
          <cell r="I26" t="str">
            <v>身份证</v>
          </cell>
          <cell r="J26" t="str">
            <v>23785412</v>
          </cell>
          <cell r="K26" t="str">
            <v>是</v>
          </cell>
          <cell r="O26" t="str">
            <v>2906.00</v>
          </cell>
          <cell r="P26" t="str">
            <v>406.84</v>
          </cell>
          <cell r="Q26" t="str">
            <v>232.48</v>
          </cell>
          <cell r="R26" t="str">
            <v>1895.00</v>
          </cell>
          <cell r="S26" t="str">
            <v>3.79</v>
          </cell>
          <cell r="T26" t="str">
            <v>0.00</v>
          </cell>
          <cell r="X26" t="str">
            <v>1895.00</v>
          </cell>
          <cell r="Y26" t="str">
            <v>12.13</v>
          </cell>
          <cell r="Z26" t="str">
            <v>3.79</v>
          </cell>
          <cell r="AA26" t="str">
            <v>4058.00</v>
          </cell>
          <cell r="AB26" t="str">
            <v>284.06</v>
          </cell>
          <cell r="AC26" t="str">
            <v>81.16</v>
          </cell>
          <cell r="AD26" t="str">
            <v>6764.00</v>
          </cell>
          <cell r="AE26" t="str">
            <v>17.59</v>
          </cell>
          <cell r="AF26" t="str">
            <v>0.00</v>
          </cell>
          <cell r="AG26" t="str">
            <v>4058.00</v>
          </cell>
          <cell r="AH26" t="str">
            <v>34.49</v>
          </cell>
          <cell r="AI26" t="str">
            <v>0.00</v>
          </cell>
          <cell r="AJ26" t="str">
            <v>758.90</v>
          </cell>
          <cell r="AK26" t="str">
            <v>317.43</v>
          </cell>
          <cell r="AL26" t="str">
            <v>1076.33</v>
          </cell>
          <cell r="AM26" t="str">
            <v>4月</v>
          </cell>
        </row>
        <row r="27">
          <cell r="D27" t="str">
            <v>吴彩红</v>
          </cell>
          <cell r="E27" t="str">
            <v>华景</v>
          </cell>
          <cell r="F27" t="str">
            <v>教学部</v>
          </cell>
          <cell r="G27">
            <v>0</v>
          </cell>
          <cell r="H27" t="str">
            <v>445323199106170947</v>
          </cell>
          <cell r="I27" t="str">
            <v>身份证</v>
          </cell>
          <cell r="J27" t="str">
            <v>3002328603</v>
          </cell>
          <cell r="K27" t="str">
            <v>是</v>
          </cell>
          <cell r="O27" t="str">
            <v>2906.00</v>
          </cell>
          <cell r="P27" t="str">
            <v>406.84</v>
          </cell>
          <cell r="Q27" t="str">
            <v>232.48</v>
          </cell>
          <cell r="R27" t="str">
            <v>1895.00</v>
          </cell>
          <cell r="S27" t="str">
            <v>3.79</v>
          </cell>
          <cell r="T27" t="str">
            <v>0.00</v>
          </cell>
          <cell r="X27" t="str">
            <v>1895.00</v>
          </cell>
          <cell r="Y27" t="str">
            <v>12.13</v>
          </cell>
          <cell r="Z27" t="str">
            <v>3.79</v>
          </cell>
          <cell r="AA27" t="str">
            <v>4058.00</v>
          </cell>
          <cell r="AB27" t="str">
            <v>284.06</v>
          </cell>
          <cell r="AC27" t="str">
            <v>81.16</v>
          </cell>
          <cell r="AD27" t="str">
            <v>6764.00</v>
          </cell>
          <cell r="AE27" t="str">
            <v>17.59</v>
          </cell>
          <cell r="AF27" t="str">
            <v>0.00</v>
          </cell>
          <cell r="AG27" t="str">
            <v>4058.00</v>
          </cell>
          <cell r="AH27" t="str">
            <v>34.49</v>
          </cell>
          <cell r="AI27" t="str">
            <v>0.00</v>
          </cell>
          <cell r="AJ27" t="str">
            <v>758.90</v>
          </cell>
          <cell r="AK27" t="str">
            <v>317.43</v>
          </cell>
          <cell r="AL27" t="str">
            <v>1076.33</v>
          </cell>
          <cell r="AM27" t="str">
            <v>4月</v>
          </cell>
        </row>
        <row r="28">
          <cell r="D28" t="str">
            <v>陈美全</v>
          </cell>
          <cell r="E28" t="str">
            <v>华景</v>
          </cell>
          <cell r="F28" t="str">
            <v>教学部</v>
          </cell>
          <cell r="G28">
            <v>0</v>
          </cell>
          <cell r="H28" t="str">
            <v>532722199312280041</v>
          </cell>
          <cell r="I28" t="str">
            <v>身份证</v>
          </cell>
          <cell r="J28" t="str">
            <v>3003192358</v>
          </cell>
          <cell r="K28" t="str">
            <v>是</v>
          </cell>
          <cell r="O28" t="str">
            <v>2906.00</v>
          </cell>
          <cell r="P28" t="str">
            <v>406.84</v>
          </cell>
          <cell r="Q28" t="str">
            <v>232.48</v>
          </cell>
          <cell r="R28" t="str">
            <v>1895.00</v>
          </cell>
          <cell r="S28" t="str">
            <v>3.79</v>
          </cell>
          <cell r="T28" t="str">
            <v>0.00</v>
          </cell>
          <cell r="X28" t="str">
            <v>1895.00</v>
          </cell>
          <cell r="Y28" t="str">
            <v>12.13</v>
          </cell>
          <cell r="Z28" t="str">
            <v>3.79</v>
          </cell>
          <cell r="AA28" t="str">
            <v>4058.00</v>
          </cell>
          <cell r="AB28" t="str">
            <v>284.06</v>
          </cell>
          <cell r="AC28" t="str">
            <v>81.16</v>
          </cell>
          <cell r="AD28" t="str">
            <v>6764.00</v>
          </cell>
          <cell r="AE28" t="str">
            <v>17.59</v>
          </cell>
          <cell r="AF28" t="str">
            <v>0.00</v>
          </cell>
          <cell r="AG28" t="str">
            <v>4058.00</v>
          </cell>
          <cell r="AH28" t="str">
            <v>34.49</v>
          </cell>
          <cell r="AI28" t="str">
            <v>0.00</v>
          </cell>
          <cell r="AJ28" t="str">
            <v>758.90</v>
          </cell>
          <cell r="AK28" t="str">
            <v>317.43</v>
          </cell>
          <cell r="AL28" t="str">
            <v>1076.33</v>
          </cell>
          <cell r="AM28" t="str">
            <v>4月</v>
          </cell>
        </row>
        <row r="29">
          <cell r="D29" t="str">
            <v>刘金辉</v>
          </cell>
          <cell r="E29" t="str">
            <v>华景</v>
          </cell>
          <cell r="F29" t="e">
            <v>#N/A</v>
          </cell>
          <cell r="G29" t="e">
            <v>#N/A</v>
          </cell>
          <cell r="H29" t="e">
            <v>#N/A</v>
          </cell>
          <cell r="I29" t="str">
            <v>身份证</v>
          </cell>
          <cell r="J29" t="str">
            <v>12956377</v>
          </cell>
          <cell r="K29" t="str">
            <v>是</v>
          </cell>
          <cell r="O29" t="str">
            <v>2906.00</v>
          </cell>
          <cell r="P29" t="str">
            <v>406.84</v>
          </cell>
          <cell r="Q29" t="str">
            <v>232.48</v>
          </cell>
          <cell r="R29" t="str">
            <v>1895.00</v>
          </cell>
          <cell r="S29" t="str">
            <v>3.79</v>
          </cell>
          <cell r="T29" t="str">
            <v>0.00</v>
          </cell>
          <cell r="X29" t="str">
            <v>1895.00</v>
          </cell>
          <cell r="Y29" t="str">
            <v>9.10</v>
          </cell>
          <cell r="Z29" t="str">
            <v>3.79</v>
          </cell>
          <cell r="AA29" t="str">
            <v>4058.00</v>
          </cell>
          <cell r="AB29" t="str">
            <v>284.06</v>
          </cell>
          <cell r="AC29" t="str">
            <v>81.16</v>
          </cell>
          <cell r="AD29" t="str">
            <v>6764.00</v>
          </cell>
          <cell r="AE29" t="str">
            <v>17.59</v>
          </cell>
          <cell r="AF29" t="str">
            <v>0.00</v>
          </cell>
          <cell r="AG29" t="str">
            <v>4058.00</v>
          </cell>
          <cell r="AH29" t="str">
            <v>34.49</v>
          </cell>
          <cell r="AI29" t="str">
            <v>0.00</v>
          </cell>
          <cell r="AJ29" t="str">
            <v>755.87</v>
          </cell>
          <cell r="AK29" t="str">
            <v>317.43</v>
          </cell>
          <cell r="AL29" t="str">
            <v>1073.30</v>
          </cell>
          <cell r="AM29" t="str">
            <v>4月</v>
          </cell>
        </row>
        <row r="30">
          <cell r="F30" t="str">
            <v/>
          </cell>
          <cell r="G30" t="str">
            <v/>
          </cell>
          <cell r="H30" t="str">
            <v/>
          </cell>
          <cell r="I30" t="str">
            <v/>
          </cell>
        </row>
        <row r="31">
          <cell r="F31" t="str">
            <v/>
          </cell>
          <cell r="G31" t="str">
            <v/>
          </cell>
          <cell r="H31" t="str">
            <v/>
          </cell>
          <cell r="I31" t="str">
            <v/>
          </cell>
        </row>
        <row r="32">
          <cell r="F32" t="str">
            <v/>
          </cell>
          <cell r="G32" t="str">
            <v/>
          </cell>
          <cell r="H32" t="str">
            <v/>
          </cell>
          <cell r="I32" t="str">
            <v/>
          </cell>
        </row>
        <row r="33">
          <cell r="F33" t="str">
            <v/>
          </cell>
          <cell r="G33" t="str">
            <v/>
          </cell>
          <cell r="H33" t="str">
            <v/>
          </cell>
          <cell r="I33" t="str">
            <v/>
          </cell>
        </row>
        <row r="34">
          <cell r="F34" t="str">
            <v/>
          </cell>
          <cell r="G34" t="str">
            <v/>
          </cell>
          <cell r="H34" t="str">
            <v/>
          </cell>
          <cell r="I34" t="str">
            <v/>
          </cell>
        </row>
        <row r="35">
          <cell r="F35" t="str">
            <v/>
          </cell>
          <cell r="G35" t="str">
            <v/>
          </cell>
          <cell r="H35" t="str">
            <v/>
          </cell>
          <cell r="I35" t="str">
            <v/>
          </cell>
        </row>
        <row r="36">
          <cell r="F36" t="str">
            <v/>
          </cell>
          <cell r="G36" t="str">
            <v/>
          </cell>
          <cell r="H36" t="str">
            <v/>
          </cell>
          <cell r="I36" t="str">
            <v/>
          </cell>
        </row>
        <row r="37">
          <cell r="F37" t="str">
            <v/>
          </cell>
          <cell r="G37" t="str">
            <v/>
          </cell>
          <cell r="H37" t="str">
            <v/>
          </cell>
          <cell r="I37" t="str">
            <v/>
          </cell>
        </row>
        <row r="38">
          <cell r="F38" t="str">
            <v/>
          </cell>
          <cell r="G38" t="str">
            <v/>
          </cell>
          <cell r="H38" t="str">
            <v/>
          </cell>
          <cell r="I38" t="str">
            <v/>
          </cell>
        </row>
        <row r="39">
          <cell r="F39" t="str">
            <v/>
          </cell>
          <cell r="G39" t="str">
            <v/>
          </cell>
          <cell r="H39" t="str">
            <v/>
          </cell>
          <cell r="I39" t="str">
            <v/>
          </cell>
        </row>
        <row r="40">
          <cell r="F40" t="str">
            <v/>
          </cell>
          <cell r="G40" t="str">
            <v/>
          </cell>
          <cell r="H40" t="str">
            <v/>
          </cell>
          <cell r="I40" t="str">
            <v/>
          </cell>
        </row>
        <row r="41">
          <cell r="F41" t="str">
            <v/>
          </cell>
          <cell r="G41" t="str">
            <v/>
          </cell>
          <cell r="H41" t="str">
            <v/>
          </cell>
          <cell r="I41" t="str">
            <v/>
          </cell>
        </row>
        <row r="42">
          <cell r="F42" t="str">
            <v/>
          </cell>
          <cell r="G42" t="str">
            <v/>
          </cell>
          <cell r="H42" t="str">
            <v/>
          </cell>
          <cell r="I42" t="str">
            <v/>
          </cell>
        </row>
        <row r="43">
          <cell r="F43" t="str">
            <v/>
          </cell>
          <cell r="G43" t="str">
            <v/>
          </cell>
          <cell r="H43" t="str">
            <v/>
          </cell>
          <cell r="I43" t="str">
            <v/>
          </cell>
        </row>
        <row r="44">
          <cell r="F44" t="str">
            <v/>
          </cell>
          <cell r="G44" t="str">
            <v/>
          </cell>
          <cell r="H44" t="str">
            <v/>
          </cell>
          <cell r="I44" t="str">
            <v/>
          </cell>
        </row>
        <row r="45">
          <cell r="F45" t="str">
            <v/>
          </cell>
          <cell r="G45" t="str">
            <v/>
          </cell>
          <cell r="H45" t="str">
            <v/>
          </cell>
          <cell r="I45" t="str">
            <v/>
          </cell>
        </row>
        <row r="46">
          <cell r="F46" t="str">
            <v/>
          </cell>
          <cell r="G46" t="str">
            <v/>
          </cell>
          <cell r="H46" t="str">
            <v/>
          </cell>
          <cell r="I46" t="str">
            <v/>
          </cell>
        </row>
        <row r="47">
          <cell r="F47" t="str">
            <v/>
          </cell>
          <cell r="G47" t="str">
            <v/>
          </cell>
          <cell r="H47" t="str">
            <v/>
          </cell>
          <cell r="I47" t="str">
            <v/>
          </cell>
        </row>
        <row r="48">
          <cell r="F48" t="str">
            <v/>
          </cell>
          <cell r="G48" t="str">
            <v/>
          </cell>
          <cell r="H48" t="str">
            <v/>
          </cell>
          <cell r="I48" t="str">
            <v/>
          </cell>
        </row>
        <row r="49">
          <cell r="F49" t="str">
            <v/>
          </cell>
          <cell r="G49" t="str">
            <v/>
          </cell>
          <cell r="H49" t="str">
            <v/>
          </cell>
          <cell r="I49" t="str">
            <v/>
          </cell>
        </row>
        <row r="50">
          <cell r="F50" t="str">
            <v/>
          </cell>
          <cell r="G50" t="str">
            <v/>
          </cell>
          <cell r="H50" t="str">
            <v/>
          </cell>
          <cell r="I50" t="str">
            <v/>
          </cell>
        </row>
        <row r="51">
          <cell r="F51" t="str">
            <v/>
          </cell>
          <cell r="G51" t="str">
            <v/>
          </cell>
          <cell r="H51" t="str">
            <v/>
          </cell>
          <cell r="I51" t="str">
            <v/>
          </cell>
        </row>
        <row r="52">
          <cell r="F52" t="str">
            <v/>
          </cell>
          <cell r="G52" t="str">
            <v/>
          </cell>
          <cell r="H52" t="str">
            <v/>
          </cell>
          <cell r="I52" t="str">
            <v/>
          </cell>
        </row>
        <row r="53">
          <cell r="F53" t="str">
            <v/>
          </cell>
          <cell r="G53" t="str">
            <v/>
          </cell>
          <cell r="H53" t="str">
            <v/>
          </cell>
          <cell r="I53" t="str">
            <v/>
          </cell>
        </row>
        <row r="54">
          <cell r="F54" t="str">
            <v/>
          </cell>
          <cell r="G54" t="str">
            <v/>
          </cell>
          <cell r="H54" t="str">
            <v/>
          </cell>
          <cell r="I54" t="str">
            <v/>
          </cell>
        </row>
        <row r="55">
          <cell r="F55" t="str">
            <v/>
          </cell>
          <cell r="G55" t="str">
            <v/>
          </cell>
          <cell r="H55" t="str">
            <v/>
          </cell>
          <cell r="I55" t="str">
            <v/>
          </cell>
        </row>
        <row r="56">
          <cell r="F56" t="str">
            <v/>
          </cell>
          <cell r="G56" t="str">
            <v/>
          </cell>
          <cell r="H56" t="str">
            <v/>
          </cell>
          <cell r="I56" t="str">
            <v/>
          </cell>
        </row>
        <row r="57">
          <cell r="F57" t="str">
            <v/>
          </cell>
          <cell r="G57" t="str">
            <v/>
          </cell>
          <cell r="H57" t="str">
            <v/>
          </cell>
          <cell r="I57" t="str">
            <v/>
          </cell>
        </row>
        <row r="58">
          <cell r="F58" t="str">
            <v/>
          </cell>
          <cell r="G58" t="str">
            <v/>
          </cell>
          <cell r="H58" t="str">
            <v/>
          </cell>
          <cell r="I58" t="str">
            <v/>
          </cell>
        </row>
        <row r="59">
          <cell r="F59" t="str">
            <v/>
          </cell>
          <cell r="G59" t="str">
            <v/>
          </cell>
          <cell r="H59" t="str">
            <v/>
          </cell>
          <cell r="I59" t="str">
            <v/>
          </cell>
        </row>
        <row r="60">
          <cell r="F60" t="str">
            <v/>
          </cell>
          <cell r="G60" t="str">
            <v/>
          </cell>
          <cell r="H60" t="str">
            <v/>
          </cell>
          <cell r="I60" t="str">
            <v/>
          </cell>
        </row>
        <row r="61">
          <cell r="F61" t="str">
            <v/>
          </cell>
          <cell r="G61" t="str">
            <v/>
          </cell>
          <cell r="H61" t="str">
            <v/>
          </cell>
          <cell r="I61" t="str">
            <v/>
          </cell>
        </row>
        <row r="62">
          <cell r="F62" t="str">
            <v/>
          </cell>
          <cell r="G62" t="str">
            <v/>
          </cell>
          <cell r="H62" t="str">
            <v/>
          </cell>
          <cell r="I62" t="str">
            <v/>
          </cell>
        </row>
        <row r="63">
          <cell r="F63" t="str">
            <v/>
          </cell>
          <cell r="G63" t="str">
            <v/>
          </cell>
          <cell r="H63" t="str">
            <v/>
          </cell>
          <cell r="I63" t="str">
            <v/>
          </cell>
        </row>
        <row r="64">
          <cell r="F64" t="str">
            <v/>
          </cell>
          <cell r="G64" t="str">
            <v/>
          </cell>
          <cell r="H64" t="str">
            <v/>
          </cell>
          <cell r="I64" t="str">
            <v/>
          </cell>
        </row>
        <row r="65">
          <cell r="F65" t="str">
            <v/>
          </cell>
          <cell r="G65" t="str">
            <v/>
          </cell>
          <cell r="H65" t="str">
            <v/>
          </cell>
          <cell r="I65" t="str">
            <v/>
          </cell>
        </row>
        <row r="66">
          <cell r="F66" t="str">
            <v/>
          </cell>
          <cell r="G66" t="str">
            <v/>
          </cell>
          <cell r="H66" t="str">
            <v/>
          </cell>
          <cell r="I66" t="str">
            <v/>
          </cell>
        </row>
        <row r="67">
          <cell r="F67" t="str">
            <v/>
          </cell>
          <cell r="G67" t="str">
            <v/>
          </cell>
          <cell r="H67" t="str">
            <v/>
          </cell>
          <cell r="I67" t="str">
            <v/>
          </cell>
        </row>
        <row r="68">
          <cell r="F68" t="str">
            <v/>
          </cell>
          <cell r="G68" t="str">
            <v/>
          </cell>
          <cell r="H68" t="str">
            <v/>
          </cell>
          <cell r="I68" t="str">
            <v/>
          </cell>
        </row>
        <row r="69">
          <cell r="F69" t="str">
            <v/>
          </cell>
          <cell r="G69" t="str">
            <v/>
          </cell>
          <cell r="H69" t="str">
            <v/>
          </cell>
          <cell r="I69" t="str">
            <v/>
          </cell>
        </row>
        <row r="70">
          <cell r="F70" t="str">
            <v/>
          </cell>
          <cell r="G70" t="str">
            <v/>
          </cell>
          <cell r="H70" t="str">
            <v/>
          </cell>
          <cell r="I70" t="str">
            <v/>
          </cell>
        </row>
        <row r="71">
          <cell r="F71" t="str">
            <v/>
          </cell>
          <cell r="G71" t="str">
            <v/>
          </cell>
          <cell r="H71" t="str">
            <v/>
          </cell>
          <cell r="I71" t="str">
            <v/>
          </cell>
        </row>
        <row r="72">
          <cell r="F72" t="str">
            <v/>
          </cell>
          <cell r="G72" t="str">
            <v/>
          </cell>
          <cell r="H72" t="str">
            <v/>
          </cell>
          <cell r="I72" t="str">
            <v/>
          </cell>
        </row>
        <row r="73">
          <cell r="F73" t="str">
            <v/>
          </cell>
          <cell r="G73" t="str">
            <v/>
          </cell>
          <cell r="H73" t="str">
            <v/>
          </cell>
          <cell r="I73" t="str">
            <v/>
          </cell>
        </row>
        <row r="74">
          <cell r="F74" t="str">
            <v/>
          </cell>
          <cell r="G74" t="str">
            <v/>
          </cell>
          <cell r="H74" t="str">
            <v/>
          </cell>
          <cell r="I74" t="str">
            <v/>
          </cell>
        </row>
        <row r="75">
          <cell r="F75" t="str">
            <v/>
          </cell>
          <cell r="G75" t="str">
            <v/>
          </cell>
          <cell r="H75" t="str">
            <v/>
          </cell>
          <cell r="I75" t="str">
            <v/>
          </cell>
        </row>
        <row r="76">
          <cell r="F76" t="str">
            <v/>
          </cell>
          <cell r="G76" t="str">
            <v/>
          </cell>
          <cell r="H76" t="str">
            <v/>
          </cell>
          <cell r="I76" t="str">
            <v/>
          </cell>
        </row>
        <row r="77">
          <cell r="F77" t="str">
            <v/>
          </cell>
          <cell r="G77" t="str">
            <v/>
          </cell>
          <cell r="H77" t="str">
            <v/>
          </cell>
          <cell r="I77" t="str">
            <v/>
          </cell>
        </row>
        <row r="78">
          <cell r="F78" t="str">
            <v/>
          </cell>
          <cell r="G78" t="str">
            <v/>
          </cell>
          <cell r="H78" t="str">
            <v/>
          </cell>
          <cell r="I78" t="str">
            <v/>
          </cell>
        </row>
        <row r="79">
          <cell r="F79" t="str">
            <v/>
          </cell>
          <cell r="G79" t="str">
            <v/>
          </cell>
          <cell r="H79" t="str">
            <v/>
          </cell>
          <cell r="I79" t="str">
            <v/>
          </cell>
        </row>
        <row r="80">
          <cell r="F80" t="str">
            <v/>
          </cell>
          <cell r="G80" t="str">
            <v/>
          </cell>
          <cell r="H80" t="str">
            <v/>
          </cell>
          <cell r="I80" t="str">
            <v/>
          </cell>
        </row>
        <row r="81">
          <cell r="F81" t="str">
            <v/>
          </cell>
          <cell r="G81" t="str">
            <v/>
          </cell>
          <cell r="H81" t="str">
            <v/>
          </cell>
          <cell r="I81" t="str">
            <v/>
          </cell>
        </row>
        <row r="82">
          <cell r="F82" t="str">
            <v/>
          </cell>
          <cell r="G82" t="str">
            <v/>
          </cell>
          <cell r="H82" t="str">
            <v/>
          </cell>
          <cell r="I82" t="str">
            <v/>
          </cell>
        </row>
        <row r="83">
          <cell r="F83" t="str">
            <v/>
          </cell>
          <cell r="G83" t="str">
            <v/>
          </cell>
          <cell r="H83" t="str">
            <v/>
          </cell>
          <cell r="I83" t="str">
            <v/>
          </cell>
        </row>
        <row r="84">
          <cell r="F84" t="str">
            <v/>
          </cell>
          <cell r="G84" t="str">
            <v/>
          </cell>
          <cell r="H84" t="str">
            <v/>
          </cell>
          <cell r="I84" t="str">
            <v/>
          </cell>
        </row>
        <row r="85">
          <cell r="F85" t="str">
            <v/>
          </cell>
          <cell r="G85" t="str">
            <v/>
          </cell>
          <cell r="H85" t="str">
            <v/>
          </cell>
          <cell r="I85" t="str">
            <v/>
          </cell>
        </row>
        <row r="86">
          <cell r="F86" t="str">
            <v/>
          </cell>
          <cell r="G86" t="str">
            <v/>
          </cell>
          <cell r="H86" t="str">
            <v/>
          </cell>
          <cell r="I86" t="str">
            <v/>
          </cell>
        </row>
        <row r="87">
          <cell r="F87" t="str">
            <v/>
          </cell>
          <cell r="G87" t="str">
            <v/>
          </cell>
          <cell r="H87" t="str">
            <v/>
          </cell>
          <cell r="I87" t="str">
            <v/>
          </cell>
        </row>
        <row r="88">
          <cell r="F88" t="str">
            <v/>
          </cell>
          <cell r="G88" t="str">
            <v/>
          </cell>
          <cell r="H88" t="str">
            <v/>
          </cell>
          <cell r="I88" t="str">
            <v/>
          </cell>
        </row>
        <row r="89">
          <cell r="F89" t="str">
            <v/>
          </cell>
          <cell r="G89" t="str">
            <v/>
          </cell>
          <cell r="H89" t="str">
            <v/>
          </cell>
          <cell r="I89" t="str">
            <v/>
          </cell>
        </row>
        <row r="90">
          <cell r="F90" t="str">
            <v/>
          </cell>
          <cell r="G90" t="str">
            <v/>
          </cell>
          <cell r="H90" t="str">
            <v/>
          </cell>
          <cell r="I90" t="str">
            <v/>
          </cell>
        </row>
        <row r="91">
          <cell r="F91" t="str">
            <v/>
          </cell>
          <cell r="G91" t="str">
            <v/>
          </cell>
          <cell r="H91" t="str">
            <v/>
          </cell>
          <cell r="I91" t="str">
            <v/>
          </cell>
        </row>
        <row r="92">
          <cell r="F92" t="str">
            <v/>
          </cell>
          <cell r="G92" t="str">
            <v/>
          </cell>
          <cell r="H92" t="str">
            <v/>
          </cell>
          <cell r="I92" t="str">
            <v/>
          </cell>
        </row>
        <row r="93">
          <cell r="F93" t="str">
            <v/>
          </cell>
          <cell r="G93" t="str">
            <v/>
          </cell>
          <cell r="H93" t="str">
            <v/>
          </cell>
          <cell r="I93" t="str">
            <v/>
          </cell>
        </row>
        <row r="94">
          <cell r="F94" t="str">
            <v/>
          </cell>
          <cell r="G94" t="str">
            <v/>
          </cell>
          <cell r="H94" t="str">
            <v/>
          </cell>
          <cell r="I94" t="str">
            <v/>
          </cell>
        </row>
        <row r="95">
          <cell r="F95" t="str">
            <v/>
          </cell>
          <cell r="G95" t="str">
            <v/>
          </cell>
          <cell r="H95" t="str">
            <v/>
          </cell>
          <cell r="I95" t="str">
            <v/>
          </cell>
        </row>
        <row r="96">
          <cell r="F96" t="str">
            <v/>
          </cell>
          <cell r="G96" t="str">
            <v/>
          </cell>
          <cell r="H96" t="str">
            <v/>
          </cell>
          <cell r="I96" t="str">
            <v/>
          </cell>
        </row>
        <row r="97">
          <cell r="F97" t="str">
            <v/>
          </cell>
          <cell r="G97" t="str">
            <v/>
          </cell>
          <cell r="H97" t="str">
            <v/>
          </cell>
          <cell r="I97" t="str">
            <v/>
          </cell>
        </row>
        <row r="98">
          <cell r="F98" t="str">
            <v/>
          </cell>
          <cell r="G98" t="str">
            <v/>
          </cell>
          <cell r="H98" t="str">
            <v/>
          </cell>
          <cell r="I98" t="str">
            <v/>
          </cell>
        </row>
        <row r="99">
          <cell r="F99" t="str">
            <v/>
          </cell>
          <cell r="G99" t="str">
            <v/>
          </cell>
          <cell r="H99" t="str">
            <v/>
          </cell>
          <cell r="I99" t="str">
            <v/>
          </cell>
        </row>
        <row r="100">
          <cell r="F100" t="str">
            <v/>
          </cell>
          <cell r="G100" t="str">
            <v/>
          </cell>
          <cell r="H100" t="str">
            <v/>
          </cell>
          <cell r="I100" t="str">
            <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明细"/>
      <sheetName val="基础信息"/>
      <sheetName val="教务基础信息"/>
      <sheetName val="收费基础信息"/>
      <sheetName val="人事资料"/>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工资表编制细则"/>
      <sheetName val="3月 (阿米巴)"/>
      <sheetName val="1月"/>
      <sheetName val="人事资料"/>
      <sheetName val="课表"/>
      <sheetName val="考勤明细"/>
      <sheetName val="社保"/>
      <sheetName val="教师测试"/>
      <sheetName val="升期结算"/>
      <sheetName val="个人及团队续费数据"/>
      <sheetName val="教师确认收入"/>
      <sheetName val="工资汇总实发表"/>
      <sheetName val="状态分析表"/>
      <sheetName val="基础资料"/>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2月(阿米巴)  "/>
      <sheetName val="11月(阿米巴) "/>
      <sheetName val="10月(阿米巴)"/>
      <sheetName val="9月(阿米巴)"/>
      <sheetName val="8月(阿米巴)"/>
      <sheetName val="7月(阿米巴)"/>
      <sheetName val="6月(阿米巴)"/>
      <sheetName val="5月(阿米巴)"/>
      <sheetName val="4月(阿米巴)"/>
      <sheetName val="3月 (阿米巴)"/>
      <sheetName val="2月 (阿米巴)"/>
      <sheetName val="1月 (阿米巴)"/>
      <sheetName val="工资表编制细则"/>
      <sheetName val="2月"/>
      <sheetName val="1月"/>
      <sheetName val="人事资料"/>
      <sheetName val="课表"/>
      <sheetName val="考勤明细"/>
      <sheetName val="社保"/>
      <sheetName val="教师测试"/>
      <sheetName val="升期结算"/>
      <sheetName val="教师确认收入"/>
      <sheetName val="工资汇总实发表"/>
      <sheetName val="状态分析表"/>
      <sheetName val="基础资料"/>
      <sheetName val="户外课工资明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 sheetId="2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明细"/>
      <sheetName val="基础信息"/>
      <sheetName val="基础资料"/>
    </sheetNames>
    <sheetDataSet>
      <sheetData sheetId="0"/>
      <sheetData sheetId="1"/>
      <sheetData sheetId="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407"/>
      <sheetName val="201408"/>
      <sheetName val="201409"/>
      <sheetName val="201410"/>
      <sheetName val="201411"/>
      <sheetName val="基础信息"/>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957051446@qq.com" TargetMode="External"/><Relationship Id="rId1" Type="http://schemas.openxmlformats.org/officeDocument/2006/relationships/hyperlink" Target="mailto:954106121@qq.com"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dimension ref="A1:CE315"/>
  <sheetViews>
    <sheetView tabSelected="1" workbookViewId="0">
      <pane xSplit="11" ySplit="7" topLeftCell="L8" activePane="bottomRight" state="frozen"/>
      <selection pane="topRight"/>
      <selection pane="bottomLeft"/>
      <selection pane="bottomRight" activeCell="AU36" sqref="AU36:AY36"/>
    </sheetView>
  </sheetViews>
  <sheetFormatPr defaultColWidth="9" defaultRowHeight="23.25" customHeight="1"/>
  <cols>
    <col min="1" max="1" width="3.75" style="50" customWidth="1"/>
    <col min="2" max="2" width="4.375" style="51" customWidth="1"/>
    <col min="3" max="3" width="8" style="51" customWidth="1"/>
    <col min="4" max="4" width="6.5" style="51" customWidth="1"/>
    <col min="5" max="5" width="6.875" style="51" customWidth="1"/>
    <col min="6" max="6" width="4" style="50" hidden="1" customWidth="1"/>
    <col min="7" max="7" width="7.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68" width="9" style="51"/>
    <col min="69" max="82" width="0" style="51" hidden="1" customWidth="1"/>
    <col min="83" max="16384" width="9" style="51"/>
  </cols>
  <sheetData>
    <row r="1" spans="1:83" ht="24" customHeight="1">
      <c r="A1" s="404" t="str">
        <f>"2017年"&amp;B7&amp;C7&amp;"分校"&amp;D7&amp;E7&amp;"工资表"</f>
        <v>2017年7月天河天府路中心分校教学部小初部工资表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385"/>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383"/>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381"/>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384"/>
      <c r="Z6" s="451"/>
      <c r="AA6" s="449"/>
      <c r="AB6" s="449"/>
      <c r="AC6" s="449"/>
      <c r="AD6" s="449"/>
      <c r="AE6" s="449"/>
      <c r="AF6" s="451"/>
      <c r="AG6" s="453"/>
      <c r="AH6" s="453"/>
      <c r="AI6" s="451"/>
      <c r="AJ6" s="95" t="s">
        <v>66</v>
      </c>
      <c r="AK6" s="94" t="s">
        <v>67</v>
      </c>
      <c r="AL6" s="451"/>
      <c r="AM6" s="451"/>
      <c r="AN6" s="96" t="s">
        <v>68</v>
      </c>
      <c r="AO6" s="96" t="s">
        <v>69</v>
      </c>
      <c r="AP6" s="443"/>
      <c r="AQ6" s="455"/>
      <c r="AR6" s="468"/>
      <c r="AS6" s="382"/>
      <c r="AT6" s="470"/>
      <c r="AU6" s="455"/>
      <c r="AV6" s="455"/>
      <c r="AW6" s="455"/>
      <c r="AX6" s="455"/>
      <c r="AY6" s="455"/>
      <c r="AZ6" s="455"/>
      <c r="BA6" s="455"/>
      <c r="BB6" s="455"/>
      <c r="BC6" s="455"/>
      <c r="BD6" s="455"/>
      <c r="BE6" s="455"/>
      <c r="BF6" s="455"/>
      <c r="BG6" s="455"/>
      <c r="BH6" s="462"/>
      <c r="BI6" s="464"/>
      <c r="BJ6" s="464"/>
      <c r="BK6" s="455"/>
      <c r="BL6" s="455"/>
      <c r="BM6" s="455"/>
      <c r="BN6" s="457"/>
      <c r="BO6" s="47" t="s">
        <v>584</v>
      </c>
      <c r="BP6" s="47" t="s">
        <v>585</v>
      </c>
      <c r="BQ6" s="47" t="s">
        <v>72</v>
      </c>
      <c r="BR6" s="51"/>
      <c r="BS6" s="51"/>
      <c r="BT6" s="51"/>
      <c r="BU6" s="51"/>
      <c r="BV6" s="51"/>
      <c r="BW6" s="51"/>
      <c r="BX6" s="51"/>
      <c r="BY6" s="51"/>
      <c r="BZ6" s="51"/>
      <c r="CA6" s="51"/>
      <c r="CB6" s="51"/>
      <c r="CC6" s="51"/>
      <c r="CD6" s="51"/>
      <c r="CE6" s="51"/>
    </row>
    <row r="7" spans="1:83" ht="15" customHeight="1">
      <c r="A7" s="56">
        <v>1</v>
      </c>
      <c r="B7" s="57" t="s">
        <v>127</v>
      </c>
      <c r="C7" s="57" t="s">
        <v>556</v>
      </c>
      <c r="D7" s="57" t="s">
        <v>4</v>
      </c>
      <c r="E7" s="57" t="s">
        <v>75</v>
      </c>
      <c r="F7" s="58"/>
      <c r="G7" s="59" t="s">
        <v>76</v>
      </c>
      <c r="H7" s="59" t="s">
        <v>77</v>
      </c>
      <c r="I7" s="59" t="s">
        <v>78</v>
      </c>
      <c r="J7" s="64" t="s">
        <v>586</v>
      </c>
      <c r="K7" s="65">
        <f>(SUMIF('4月阿米巴'!J:J,J7,'4月阿米巴'!BK:BK)+SUMIF('5月阿米巴'!J:J,J7,'5月阿米巴'!BK:BK)+BK7)/3</f>
        <v>6618.166666666667</v>
      </c>
      <c r="L7" s="66">
        <f>IF(ISERROR(VLOOKUP(J7,人事资料!D:AR,27,0)),"",VLOOKUP(J7,人事资料!D:AR,27,0))</f>
        <v>48</v>
      </c>
      <c r="M7" s="67">
        <f>IF(ISERROR(+L7+BS7),"",+L7+BS7)</f>
        <v>1241</v>
      </c>
      <c r="N7" s="68">
        <v>30</v>
      </c>
      <c r="O7" s="69">
        <v>30</v>
      </c>
      <c r="P7" s="70"/>
      <c r="Q7" s="79"/>
      <c r="R7" s="80"/>
      <c r="S7" s="80"/>
      <c r="T7" s="80"/>
      <c r="U7" s="80"/>
      <c r="V7" s="81">
        <f>+(S7+T7)*U7</f>
        <v>0</v>
      </c>
      <c r="W7" s="82"/>
      <c r="X7" s="79"/>
      <c r="Y7" s="79"/>
      <c r="Z7" s="88"/>
      <c r="AA7" s="88"/>
      <c r="AB7" s="88"/>
      <c r="AC7" s="88"/>
      <c r="AD7" s="88"/>
      <c r="AE7" s="88"/>
      <c r="AF7" s="89"/>
      <c r="AG7" s="97"/>
      <c r="AH7" s="97"/>
      <c r="AI7" s="98"/>
      <c r="AJ7" s="97"/>
      <c r="AK7" s="97"/>
      <c r="AL7" s="99"/>
      <c r="AM7" s="97"/>
      <c r="AN7" s="99"/>
      <c r="AO7" s="97"/>
      <c r="AP7" s="97">
        <v>0</v>
      </c>
      <c r="AQ7" s="99"/>
      <c r="AR7" s="97"/>
      <c r="AS7" s="97"/>
      <c r="AT7" s="97"/>
      <c r="AU7" s="97">
        <v>200</v>
      </c>
      <c r="AV7" s="97"/>
      <c r="AW7" s="97"/>
      <c r="AX7" s="99"/>
      <c r="AY7" s="97">
        <v>7500</v>
      </c>
      <c r="AZ7" s="97">
        <v>60</v>
      </c>
      <c r="BA7" s="105">
        <f>SUM(AJ7:AZ7)</f>
        <v>7760</v>
      </c>
      <c r="BB7" s="106">
        <v>-20</v>
      </c>
      <c r="BC7" s="106"/>
      <c r="BD7" s="106"/>
      <c r="BE7" s="106"/>
      <c r="BF7" s="105">
        <f>SUM(BB7:BE7)</f>
        <v>-20</v>
      </c>
      <c r="BG7" s="105">
        <f>AI7+BA7+BF7</f>
        <v>7740</v>
      </c>
      <c r="BH7" s="107">
        <v>100</v>
      </c>
      <c r="BI7" s="109">
        <v>325.37</v>
      </c>
      <c r="BJ7" s="110">
        <f>IF(G7="外教",ROUND(MAX((BG7-BH7-BI7-4800)*{0.03,0.1,0.2,0.25,0.3,0.35,0.45}-{0,105,555,1005,2755,5505,13505},0),2),ROUND(MAX((BG7-BH7-BI7-3500)*{0.03,0.1,0.2,0.25,0.3,0.35,0.45}-{0,105,555,1005,2755,5505,13505},0),2))</f>
        <v>276.45999999999998</v>
      </c>
      <c r="BK7" s="92">
        <f>+BG7-BH7-BI7-BJ7</f>
        <v>7038.17</v>
      </c>
      <c r="BL7" s="109"/>
      <c r="BM7" s="92">
        <f>+IF((BK7-BL7)&lt;0,0,BK7-BL7)</f>
        <v>7038.17</v>
      </c>
      <c r="BN7" s="106"/>
      <c r="BO7" s="380">
        <f>(SUMIF('4月阿米巴'!J:J,J7,'4月阿米巴'!BK:BK)+SUMIF('5月阿米巴'!J:J,J7,'5月阿米巴'!BK:BK)+BK7)/3</f>
        <v>6618.166666666667</v>
      </c>
      <c r="BQ7" s="51">
        <f>(BP7-BO7-BH7)*3</f>
        <v>-20154.5</v>
      </c>
      <c r="BR7" s="53">
        <f t="shared" ref="BR7:BR33" si="0">IF(ISERROR(VLOOKUP(B7,BQ:CC,13,0)),,VLOOKUP(B7,BQ:CC,13,0))</f>
        <v>42947</v>
      </c>
      <c r="BS7" s="111">
        <f>DATEDIF(K7,BR7,"M")</f>
        <v>1193</v>
      </c>
    </row>
    <row r="8" spans="1:83" ht="15" customHeight="1">
      <c r="A8" s="56">
        <v>2</v>
      </c>
      <c r="B8" s="59" t="str">
        <f>IF(J8&lt;&gt;"",B$7,"")</f>
        <v>7月</v>
      </c>
      <c r="C8" s="59" t="str">
        <f>IF(J8&lt;&gt;"",C$7,"")</f>
        <v>天河天府路中心</v>
      </c>
      <c r="D8" s="59" t="str">
        <f>IF(J8&lt;&gt;"",D$7,"")</f>
        <v>教学部</v>
      </c>
      <c r="E8" s="59" t="s">
        <v>75</v>
      </c>
      <c r="F8" s="58"/>
      <c r="G8" s="59" t="s">
        <v>80</v>
      </c>
      <c r="H8" s="59" t="s">
        <v>77</v>
      </c>
      <c r="I8" s="59" t="s">
        <v>78</v>
      </c>
      <c r="J8" s="64" t="s">
        <v>364</v>
      </c>
      <c r="K8" s="65">
        <f>IF(ISERROR(VLOOKUP(J8,人事资料!D:AR,26,0)),"",VLOOKUP(J8,人事资料!D:AR,26,0))</f>
        <v>42748</v>
      </c>
      <c r="L8" s="66">
        <f>IF(ISERROR(VLOOKUP(J8,人事资料!D:AR,27,0)),"",VLOOKUP(J8,人事资料!D:AR,27,0))</f>
        <v>0</v>
      </c>
      <c r="M8" s="67">
        <f t="shared" ref="M8:M33" si="1">IF(ISERROR(+L8+BS8),"",+L8+BS8)</f>
        <v>6</v>
      </c>
      <c r="N8" s="69">
        <v>30</v>
      </c>
      <c r="O8" s="69">
        <v>30</v>
      </c>
      <c r="P8" s="70"/>
      <c r="Q8" s="80">
        <v>37</v>
      </c>
      <c r="R8" s="80"/>
      <c r="S8" s="80"/>
      <c r="T8" s="80"/>
      <c r="U8" s="80">
        <v>53</v>
      </c>
      <c r="V8" s="83">
        <f t="shared" ref="V8:V33" si="2">+(S8+T8)*U8</f>
        <v>0</v>
      </c>
      <c r="W8" s="84">
        <f>28%+6%+0.4%</f>
        <v>0.34400000000000003</v>
      </c>
      <c r="X8" s="79"/>
      <c r="Y8" s="79"/>
      <c r="Z8" s="88"/>
      <c r="AA8" s="90"/>
      <c r="AB8" s="90"/>
      <c r="AC8" s="88"/>
      <c r="AD8" s="88"/>
      <c r="AE8" s="88"/>
      <c r="AF8" s="89"/>
      <c r="AG8" s="97"/>
      <c r="AH8" s="97"/>
      <c r="AI8" s="85">
        <f>+IF((V8*W8-AG8)&gt;0,V8*W8-AG8,0)</f>
        <v>0</v>
      </c>
      <c r="AJ8" s="97"/>
      <c r="AK8" s="97"/>
      <c r="AL8" s="99"/>
      <c r="AM8" s="97"/>
      <c r="AN8" s="99"/>
      <c r="AO8" s="99">
        <v>300</v>
      </c>
      <c r="AP8" s="99"/>
      <c r="AQ8" s="99"/>
      <c r="AR8" s="97"/>
      <c r="AS8" s="97"/>
      <c r="AT8" s="97"/>
      <c r="AU8" s="99">
        <v>200</v>
      </c>
      <c r="AV8" s="97"/>
      <c r="AW8" s="97"/>
      <c r="AX8" s="99"/>
      <c r="AY8" s="99">
        <v>450</v>
      </c>
      <c r="AZ8" s="99">
        <v>3000</v>
      </c>
      <c r="BA8" s="105">
        <f t="shared" ref="BA8:BA33" si="3">SUM(AJ8:AZ8)</f>
        <v>3950</v>
      </c>
      <c r="BB8" s="106">
        <v>-20</v>
      </c>
      <c r="BC8" s="107"/>
      <c r="BD8" s="88"/>
      <c r="BE8" s="88"/>
      <c r="BF8" s="105">
        <f t="shared" ref="BF8:BF33" si="4">SUM(BB8:BE8)</f>
        <v>-20</v>
      </c>
      <c r="BG8" s="105">
        <f t="shared" ref="BG8:BG33" si="5">AI8+BA8+BF8</f>
        <v>3930</v>
      </c>
      <c r="BH8" s="107">
        <v>100</v>
      </c>
      <c r="BI8" s="109">
        <v>325.37</v>
      </c>
      <c r="BJ8" s="110">
        <f>IF(G8="外教",ROUND(MAX((BG8-BH8-BI8-4800)*{0.03,0.1,0.2,0.25,0.3,0.35,0.45}-{0,105,555,1005,2755,5505,13505},0),2),ROUND(MAX((BG8-BH8-BI8-3500)*{0.03,0.1,0.2,0.25,0.3,0.35,0.45}-{0,105,555,1005,2755,5505,13505},0),2))</f>
        <v>0.14000000000000001</v>
      </c>
      <c r="BK8" s="92">
        <f t="shared" ref="BK8:BK33" si="6">+BG8-BH8-BI8-BJ8</f>
        <v>3504.4900000000002</v>
      </c>
      <c r="BL8" s="109"/>
      <c r="BM8" s="92">
        <f t="shared" ref="BM8:BM33" si="7">+IF((BK8-BL8)&lt;0,0,BK8-BL8)</f>
        <v>3504.4900000000002</v>
      </c>
      <c r="BN8" s="106"/>
      <c r="BO8" s="380">
        <f>(SUMIF('4月阿米巴'!J:J,J8,'4月阿米巴'!BK:BK)+SUMIF('5月阿米巴'!J:J,J8,'5月阿米巴'!BK:BK)+BK8)/3</f>
        <v>3978.8373333333329</v>
      </c>
      <c r="BQ8" s="51">
        <f t="shared" ref="BQ8:BQ9" si="8">(BP8-BO8-BH8)*3</f>
        <v>-12236.511999999999</v>
      </c>
      <c r="BR8" s="53">
        <f t="shared" si="0"/>
        <v>42947</v>
      </c>
      <c r="BS8" s="111">
        <f t="shared" ref="BS8:BS33" si="9">DATEDIF(K8,BR8,"M")</f>
        <v>6</v>
      </c>
    </row>
    <row r="9" spans="1:83" ht="15" customHeight="1">
      <c r="A9" s="56">
        <v>3</v>
      </c>
      <c r="B9" s="59" t="str">
        <f t="shared" ref="B9:B33" si="10">IF(J9&lt;&gt;"",B$7,"")</f>
        <v>7月</v>
      </c>
      <c r="C9" s="59" t="str">
        <f t="shared" ref="C9:C33" si="11">IF(J9&lt;&gt;"",C$7,"")</f>
        <v>天河天府路中心</v>
      </c>
      <c r="D9" s="59" t="str">
        <f t="shared" ref="D9:D33" si="12">IF(J9&lt;&gt;"",D$7,"")</f>
        <v>教学部</v>
      </c>
      <c r="E9" s="59" t="s">
        <v>82</v>
      </c>
      <c r="F9" s="60"/>
      <c r="G9" s="59" t="s">
        <v>80</v>
      </c>
      <c r="H9" s="59" t="s">
        <v>77</v>
      </c>
      <c r="I9" s="59" t="s">
        <v>83</v>
      </c>
      <c r="J9" s="71" t="s">
        <v>518</v>
      </c>
      <c r="K9" s="65">
        <f>IF(ISERROR(VLOOKUP(J9,人事资料!D:AR,26,0)),"",VLOOKUP(J9,人事资料!D:AR,26,0))</f>
        <v>42833</v>
      </c>
      <c r="L9" s="66">
        <f>IF(ISERROR(VLOOKUP(J9,人事资料!D:AR,27,0)),"",VLOOKUP(J9,人事资料!D:AR,27,0))</f>
        <v>0</v>
      </c>
      <c r="M9" s="67">
        <f t="shared" si="1"/>
        <v>3</v>
      </c>
      <c r="N9" s="69">
        <v>30</v>
      </c>
      <c r="O9" s="69">
        <v>30</v>
      </c>
      <c r="P9" s="70"/>
      <c r="Q9" s="80">
        <v>10</v>
      </c>
      <c r="R9" s="80"/>
      <c r="S9" s="80"/>
      <c r="T9" s="80"/>
      <c r="U9" s="80">
        <v>53</v>
      </c>
      <c r="V9" s="83">
        <f t="shared" si="2"/>
        <v>0</v>
      </c>
      <c r="W9" s="84">
        <v>0.33</v>
      </c>
      <c r="X9" s="79"/>
      <c r="Y9" s="79"/>
      <c r="Z9" s="88"/>
      <c r="AA9" s="90"/>
      <c r="AB9" s="90"/>
      <c r="AC9" s="88"/>
      <c r="AD9" s="88"/>
      <c r="AE9" s="88"/>
      <c r="AF9" s="89"/>
      <c r="AG9" s="97"/>
      <c r="AH9" s="97"/>
      <c r="AI9" s="85">
        <f t="shared" ref="AI9:AI33" si="13">+IF((V9*W9-AG9)&gt;0,V9*W9-AG9,0)</f>
        <v>0</v>
      </c>
      <c r="AJ9" s="97"/>
      <c r="AK9" s="97"/>
      <c r="AL9" s="99"/>
      <c r="AM9" s="97"/>
      <c r="AN9" s="99"/>
      <c r="AO9" s="97">
        <v>200</v>
      </c>
      <c r="AP9" s="99"/>
      <c r="AQ9" s="99"/>
      <c r="AR9" s="97"/>
      <c r="AS9" s="97"/>
      <c r="AT9" s="97"/>
      <c r="AU9" s="99">
        <v>200</v>
      </c>
      <c r="AV9" s="97"/>
      <c r="AW9" s="97"/>
      <c r="AX9" s="99"/>
      <c r="AY9" s="99">
        <v>1440</v>
      </c>
      <c r="AZ9" s="99">
        <v>3000</v>
      </c>
      <c r="BA9" s="105">
        <f t="shared" si="3"/>
        <v>4840</v>
      </c>
      <c r="BB9" s="106">
        <v>-20</v>
      </c>
      <c r="BC9" s="107"/>
      <c r="BD9" s="88"/>
      <c r="BE9" s="88"/>
      <c r="BF9" s="105">
        <f t="shared" si="4"/>
        <v>-20</v>
      </c>
      <c r="BG9" s="105">
        <f t="shared" si="5"/>
        <v>4820</v>
      </c>
      <c r="BH9" s="107">
        <v>100</v>
      </c>
      <c r="BI9" s="109">
        <v>325.37</v>
      </c>
      <c r="BJ9" s="110">
        <f>IF(G9="外教",ROUND(MAX((BG9-BH9-BI9-4800)*{0.03,0.1,0.2,0.25,0.3,0.35,0.45}-{0,105,555,1005,2755,5505,13505},0),2),ROUND(MAX((BG9-BH9-BI9-3500)*{0.03,0.1,0.2,0.25,0.3,0.35,0.45}-{0,105,555,1005,2755,5505,13505},0),2))</f>
        <v>26.84</v>
      </c>
      <c r="BK9" s="92">
        <f t="shared" si="6"/>
        <v>4367.79</v>
      </c>
      <c r="BL9" s="109"/>
      <c r="BM9" s="92">
        <f t="shared" si="7"/>
        <v>4367.79</v>
      </c>
      <c r="BN9" s="106"/>
      <c r="BO9" s="380">
        <f>(SUMIF('4月阿米巴'!J:J,J9,'4月阿米巴'!BK:BK)+SUMIF('5月阿米巴'!J:J,J9,'5月阿米巴'!BK:BK)+BK9)/3</f>
        <v>3606.7166666666672</v>
      </c>
      <c r="BQ9" s="51">
        <f t="shared" si="8"/>
        <v>-11120.150000000001</v>
      </c>
      <c r="BR9" s="53">
        <f t="shared" si="0"/>
        <v>42947</v>
      </c>
      <c r="BS9" s="111">
        <f t="shared" si="9"/>
        <v>3</v>
      </c>
      <c r="CE9" s="46"/>
    </row>
    <row r="10" spans="1:83" ht="15" customHeight="1">
      <c r="A10" s="56">
        <v>4</v>
      </c>
      <c r="B10" s="59" t="str">
        <f t="shared" si="10"/>
        <v>7月</v>
      </c>
      <c r="C10" s="59" t="str">
        <f t="shared" si="11"/>
        <v>天河天府路中心</v>
      </c>
      <c r="D10" s="59" t="str">
        <f t="shared" si="12"/>
        <v>教学部</v>
      </c>
      <c r="E10" s="59" t="s">
        <v>82</v>
      </c>
      <c r="F10" s="58"/>
      <c r="G10" s="59" t="s">
        <v>80</v>
      </c>
      <c r="H10" s="59" t="s">
        <v>77</v>
      </c>
      <c r="I10" s="59" t="s">
        <v>83</v>
      </c>
      <c r="J10" s="71" t="s">
        <v>519</v>
      </c>
      <c r="K10" s="65">
        <f>IF(ISERROR(VLOOKUP(J10,人事资料!D:AR,26,0)),"",VLOOKUP(J10,人事资料!D:AR,26,0))</f>
        <v>42833</v>
      </c>
      <c r="L10" s="66">
        <f>IF(ISERROR(VLOOKUP(J10,人事资料!D:AR,27,0)),"",VLOOKUP(J10,人事资料!D:AR,27,0))</f>
        <v>0</v>
      </c>
      <c r="M10" s="67">
        <f t="shared" si="1"/>
        <v>3</v>
      </c>
      <c r="N10" s="69">
        <v>30</v>
      </c>
      <c r="O10" s="69">
        <v>30</v>
      </c>
      <c r="P10" s="70"/>
      <c r="Q10" s="80">
        <v>30</v>
      </c>
      <c r="R10" s="80"/>
      <c r="S10" s="80"/>
      <c r="T10" s="80"/>
      <c r="U10" s="80">
        <v>53</v>
      </c>
      <c r="V10" s="83">
        <f t="shared" si="2"/>
        <v>0</v>
      </c>
      <c r="W10" s="84">
        <v>0.33</v>
      </c>
      <c r="X10" s="79"/>
      <c r="Y10" s="79"/>
      <c r="Z10" s="88"/>
      <c r="AA10" s="90"/>
      <c r="AB10" s="90"/>
      <c r="AC10" s="88"/>
      <c r="AD10" s="88"/>
      <c r="AE10" s="88"/>
      <c r="AF10" s="89"/>
      <c r="AG10" s="97"/>
      <c r="AH10" s="97"/>
      <c r="AI10" s="85">
        <f t="shared" si="13"/>
        <v>0</v>
      </c>
      <c r="AJ10" s="97"/>
      <c r="AK10" s="97"/>
      <c r="AL10" s="99"/>
      <c r="AM10" s="97"/>
      <c r="AN10" s="99"/>
      <c r="AO10" s="97"/>
      <c r="AP10" s="99"/>
      <c r="AQ10" s="99"/>
      <c r="AR10" s="97"/>
      <c r="AS10" s="97"/>
      <c r="AT10" s="97"/>
      <c r="AU10" s="99"/>
      <c r="AV10" s="97"/>
      <c r="AW10" s="97"/>
      <c r="AX10" s="99"/>
      <c r="AY10" s="99">
        <v>1485</v>
      </c>
      <c r="AZ10" s="99">
        <f>2500-AY10</f>
        <v>1015</v>
      </c>
      <c r="BA10" s="105">
        <f t="shared" si="3"/>
        <v>2500</v>
      </c>
      <c r="BB10" s="106">
        <v>-20</v>
      </c>
      <c r="BC10" s="107"/>
      <c r="BD10" s="88"/>
      <c r="BE10" s="88"/>
      <c r="BF10" s="105">
        <f t="shared" si="4"/>
        <v>-20</v>
      </c>
      <c r="BG10" s="105">
        <f t="shared" si="5"/>
        <v>2480</v>
      </c>
      <c r="BH10" s="107">
        <v>100</v>
      </c>
      <c r="BI10" s="109">
        <v>325.37</v>
      </c>
      <c r="BJ10" s="110">
        <f>IF(G10="外教",ROUND(MAX((BG10-BH10-BI10-4800)*{0.03,0.1,0.2,0.25,0.3,0.35,0.45}-{0,105,555,1005,2755,5505,13505},0),2),ROUND(MAX((BG10-BH10-BI10-3500)*{0.03,0.1,0.2,0.25,0.3,0.35,0.45}-{0,105,555,1005,2755,5505,13505},0),2))</f>
        <v>0</v>
      </c>
      <c r="BK10" s="92">
        <f t="shared" si="6"/>
        <v>2054.63</v>
      </c>
      <c r="BL10" s="109"/>
      <c r="BM10" s="92">
        <f t="shared" si="7"/>
        <v>2054.63</v>
      </c>
      <c r="BN10" s="106"/>
      <c r="BO10" s="380">
        <f>(SUMIF('4月阿米巴'!J:J,J10,'4月阿米巴'!BK:BK)+SUMIF('5月阿米巴'!J:J,J10,'5月阿米巴'!BK:BK)+BK10)/3</f>
        <v>2895.3966666666661</v>
      </c>
      <c r="BQ10" s="51">
        <f>(BP10-BO10-BH10)*1</f>
        <v>-2995.3966666666661</v>
      </c>
      <c r="BR10" s="53">
        <f t="shared" si="0"/>
        <v>42947</v>
      </c>
      <c r="BS10" s="111">
        <f t="shared" si="9"/>
        <v>3</v>
      </c>
      <c r="CE10" s="47"/>
    </row>
    <row r="11" spans="1:83" ht="15" customHeight="1">
      <c r="A11" s="56">
        <v>5</v>
      </c>
      <c r="B11" s="59" t="str">
        <f t="shared" si="10"/>
        <v>7月</v>
      </c>
      <c r="C11" s="59" t="str">
        <f t="shared" si="11"/>
        <v>天河天府路中心</v>
      </c>
      <c r="D11" s="59" t="str">
        <f t="shared" si="12"/>
        <v>教学部</v>
      </c>
      <c r="E11" s="59" t="s">
        <v>75</v>
      </c>
      <c r="F11" s="60"/>
      <c r="G11" s="59" t="s">
        <v>80</v>
      </c>
      <c r="H11" s="59" t="s">
        <v>77</v>
      </c>
      <c r="I11" s="59" t="s">
        <v>83</v>
      </c>
      <c r="J11" s="71" t="s">
        <v>607</v>
      </c>
      <c r="K11" s="65">
        <f>IF(ISERROR(VLOOKUP(J11,人事资料!D:AR,26,0)),"",VLOOKUP(J11,人事资料!D:AR,26,0))</f>
        <v>42914</v>
      </c>
      <c r="L11" s="66">
        <f>IF(ISERROR(VLOOKUP(J11,人事资料!D:AR,27,0)),"",VLOOKUP(J11,人事资料!D:AR,27,0))</f>
        <v>0</v>
      </c>
      <c r="M11" s="67">
        <f t="shared" si="1"/>
        <v>1</v>
      </c>
      <c r="N11" s="69">
        <v>30</v>
      </c>
      <c r="O11" s="69">
        <v>30</v>
      </c>
      <c r="P11" s="70"/>
      <c r="Q11" s="80"/>
      <c r="R11" s="80"/>
      <c r="S11" s="80"/>
      <c r="T11" s="80"/>
      <c r="U11" s="80"/>
      <c r="V11" s="83">
        <f t="shared" si="2"/>
        <v>0</v>
      </c>
      <c r="W11" s="84"/>
      <c r="X11" s="79"/>
      <c r="Y11" s="79"/>
      <c r="Z11" s="88"/>
      <c r="AA11" s="90"/>
      <c r="AB11" s="90"/>
      <c r="AC11" s="88"/>
      <c r="AD11" s="88"/>
      <c r="AE11" s="88"/>
      <c r="AF11" s="89"/>
      <c r="AG11" s="97"/>
      <c r="AH11" s="97"/>
      <c r="AI11" s="85">
        <f t="shared" si="13"/>
        <v>0</v>
      </c>
      <c r="AJ11" s="97"/>
      <c r="AK11" s="97"/>
      <c r="AL11" s="99"/>
      <c r="AM11" s="97"/>
      <c r="AN11" s="99"/>
      <c r="AO11" s="97"/>
      <c r="AP11" s="99"/>
      <c r="AQ11" s="99"/>
      <c r="AR11" s="97"/>
      <c r="AS11" s="97"/>
      <c r="AT11" s="97"/>
      <c r="AU11" s="99"/>
      <c r="AV11" s="97"/>
      <c r="AW11" s="97"/>
      <c r="AX11" s="99"/>
      <c r="AY11" s="99"/>
      <c r="AZ11" s="99">
        <v>2800</v>
      </c>
      <c r="BA11" s="105">
        <f t="shared" si="3"/>
        <v>2800</v>
      </c>
      <c r="BB11" s="64">
        <v>-20</v>
      </c>
      <c r="BC11" s="107"/>
      <c r="BD11" s="88"/>
      <c r="BE11" s="88"/>
      <c r="BF11" s="105">
        <f t="shared" si="4"/>
        <v>-20</v>
      </c>
      <c r="BG11" s="105">
        <f t="shared" si="5"/>
        <v>2780</v>
      </c>
      <c r="BH11" s="107"/>
      <c r="BI11" s="109"/>
      <c r="BJ11" s="110">
        <f>IF(G11="外教",ROUND(MAX((BG11-BH11-BI11-4800)*{0.03,0.1,0.2,0.25,0.3,0.35,0.45}-{0,105,555,1005,2755,5505,13505},0),2),ROUND(MAX((BG11-BH11-BI11-3500)*{0.03,0.1,0.2,0.25,0.3,0.35,0.45}-{0,105,555,1005,2755,5505,13505},0),2))</f>
        <v>0</v>
      </c>
      <c r="BK11" s="92">
        <f t="shared" si="6"/>
        <v>2780</v>
      </c>
      <c r="BL11" s="109"/>
      <c r="BM11" s="92">
        <f t="shared" si="7"/>
        <v>2780</v>
      </c>
      <c r="BN11" s="106"/>
      <c r="BO11" s="380">
        <f>(SUMIF('4月阿米巴'!J:J,J11,'4月阿米巴'!BK:BK)+SUMIF('5月阿米巴'!J:J,J11,'5月阿米巴'!BK:BK)+BK11)/3</f>
        <v>926.66666666666663</v>
      </c>
      <c r="BR11" s="53">
        <f t="shared" si="0"/>
        <v>42947</v>
      </c>
      <c r="BS11" s="111">
        <f t="shared" si="9"/>
        <v>1</v>
      </c>
    </row>
    <row r="12" spans="1:83" ht="15" customHeight="1">
      <c r="A12" s="56">
        <v>6</v>
      </c>
      <c r="B12" s="59" t="str">
        <f t="shared" si="10"/>
        <v/>
      </c>
      <c r="C12" s="59" t="str">
        <f t="shared" si="11"/>
        <v/>
      </c>
      <c r="D12" s="59" t="str">
        <f t="shared" si="12"/>
        <v/>
      </c>
      <c r="E12" s="59"/>
      <c r="F12" s="61"/>
      <c r="G12" s="59"/>
      <c r="H12" s="59"/>
      <c r="I12" s="59"/>
      <c r="J12" s="71"/>
      <c r="K12" s="65" t="str">
        <f>IF(ISERROR(VLOOKUP(J12,人事资料!D:AR,26,0)),"",VLOOKUP(J12,人事资料!D:AR,26,0))</f>
        <v/>
      </c>
      <c r="L12" s="66" t="str">
        <f>IF(ISERROR(VLOOKUP(J12,人事资料!D:AR,27,0)),"",VLOOKUP(J12,人事资料!D:AR,27,0))</f>
        <v/>
      </c>
      <c r="M12" s="67" t="str">
        <f t="shared" si="1"/>
        <v/>
      </c>
      <c r="N12" s="69"/>
      <c r="O12" s="69"/>
      <c r="P12" s="70"/>
      <c r="Q12" s="80"/>
      <c r="R12" s="80"/>
      <c r="S12" s="80"/>
      <c r="T12" s="80"/>
      <c r="U12" s="80"/>
      <c r="V12" s="83">
        <f t="shared" si="2"/>
        <v>0</v>
      </c>
      <c r="W12" s="84"/>
      <c r="X12" s="79"/>
      <c r="Y12" s="79"/>
      <c r="Z12" s="88" t="s">
        <v>88</v>
      </c>
      <c r="AA12" s="90"/>
      <c r="AB12" s="90"/>
      <c r="AC12" s="88"/>
      <c r="AD12" s="88"/>
      <c r="AE12" s="88"/>
      <c r="AF12" s="89"/>
      <c r="AG12" s="97"/>
      <c r="AH12" s="97"/>
      <c r="AI12" s="85">
        <f t="shared" si="13"/>
        <v>0</v>
      </c>
      <c r="AJ12" s="97"/>
      <c r="AK12" s="97"/>
      <c r="AL12" s="99"/>
      <c r="AM12" s="97"/>
      <c r="AN12" s="97"/>
      <c r="AO12" s="97"/>
      <c r="AP12" s="99"/>
      <c r="AQ12" s="99"/>
      <c r="AR12" s="97"/>
      <c r="AS12" s="97"/>
      <c r="AT12" s="97"/>
      <c r="AU12" s="99"/>
      <c r="AV12" s="97"/>
      <c r="AW12" s="97"/>
      <c r="AX12" s="99"/>
      <c r="AY12" s="99"/>
      <c r="AZ12" s="99"/>
      <c r="BA12" s="105">
        <f t="shared" si="3"/>
        <v>0</v>
      </c>
      <c r="BB12" s="64"/>
      <c r="BC12" s="107"/>
      <c r="BD12" s="88"/>
      <c r="BE12" s="88"/>
      <c r="BF12" s="105">
        <f t="shared" si="4"/>
        <v>0</v>
      </c>
      <c r="BG12" s="105">
        <f t="shared" si="5"/>
        <v>0</v>
      </c>
      <c r="BH12" s="107"/>
      <c r="BI12" s="109"/>
      <c r="BJ12" s="110">
        <f>IF(G12="外教",ROUND(MAX((BG12-BH12-BI12-4800)*{0.03,0.1,0.2,0.25,0.3,0.35,0.45}-{0,105,555,1005,2755,5505,13505},0),2),ROUND(MAX((BG12-BH12-BI12-3500)*{0.03,0.1,0.2,0.25,0.3,0.35,0.45}-{0,105,555,1005,2755,5505,13505},0),2))</f>
        <v>0</v>
      </c>
      <c r="BK12" s="92">
        <f t="shared" si="6"/>
        <v>0</v>
      </c>
      <c r="BL12" s="109"/>
      <c r="BM12" s="92">
        <f t="shared" si="7"/>
        <v>0</v>
      </c>
      <c r="BN12" s="106"/>
      <c r="BO12" s="380">
        <f>(SUMIF('4月阿米巴'!J:J,J12,'4月阿米巴'!BK:BK)+SUMIF('5月阿米巴'!J:J,J12,'5月阿米巴'!BK:BK)+BK12)/3</f>
        <v>0</v>
      </c>
      <c r="BR12" s="53">
        <f t="shared" si="0"/>
        <v>0</v>
      </c>
      <c r="BS12" s="111" t="e">
        <f t="shared" si="9"/>
        <v>#VALUE!</v>
      </c>
    </row>
    <row r="13" spans="1:83" ht="15" customHeight="1">
      <c r="A13" s="56">
        <v>7</v>
      </c>
      <c r="B13" s="59" t="str">
        <f t="shared" si="10"/>
        <v/>
      </c>
      <c r="C13" s="59" t="str">
        <f t="shared" si="11"/>
        <v/>
      </c>
      <c r="D13" s="59" t="str">
        <f t="shared" si="12"/>
        <v/>
      </c>
      <c r="E13" s="59"/>
      <c r="F13" s="61"/>
      <c r="G13" s="59"/>
      <c r="H13" s="59"/>
      <c r="I13" s="59"/>
      <c r="J13" s="71"/>
      <c r="K13" s="65" t="str">
        <f>IF(ISERROR(VLOOKUP(J13,人事资料!D:AR,26,0)),"",VLOOKUP(J13,人事资料!D:AR,26,0))</f>
        <v/>
      </c>
      <c r="L13" s="66" t="str">
        <f>IF(ISERROR(VLOOKUP(J13,人事资料!D:AR,27,0)),"",VLOOKUP(J13,人事资料!D:AR,27,0))</f>
        <v/>
      </c>
      <c r="M13" s="67" t="str">
        <f t="shared" si="1"/>
        <v/>
      </c>
      <c r="N13" s="69"/>
      <c r="O13" s="69"/>
      <c r="P13" s="70"/>
      <c r="Q13" s="80"/>
      <c r="R13" s="80"/>
      <c r="S13" s="80"/>
      <c r="T13" s="80"/>
      <c r="U13" s="80"/>
      <c r="V13" s="83">
        <f t="shared" si="2"/>
        <v>0</v>
      </c>
      <c r="W13" s="84"/>
      <c r="X13" s="79"/>
      <c r="Y13" s="79"/>
      <c r="Z13" s="88" t="s">
        <v>88</v>
      </c>
      <c r="AA13" s="90" t="s">
        <v>88</v>
      </c>
      <c r="AB13" s="90"/>
      <c r="AC13" s="88"/>
      <c r="AD13" s="88"/>
      <c r="AE13" s="88"/>
      <c r="AF13" s="89"/>
      <c r="AG13" s="97"/>
      <c r="AH13" s="97"/>
      <c r="AI13" s="85">
        <f t="shared" si="13"/>
        <v>0</v>
      </c>
      <c r="AJ13" s="97"/>
      <c r="AK13" s="97"/>
      <c r="AL13" s="99"/>
      <c r="AM13" s="97"/>
      <c r="AN13" s="99"/>
      <c r="AO13" s="97"/>
      <c r="AP13" s="99"/>
      <c r="AQ13" s="99"/>
      <c r="AR13" s="97"/>
      <c r="AS13" s="97"/>
      <c r="AT13" s="97"/>
      <c r="AU13" s="99"/>
      <c r="AV13" s="97"/>
      <c r="AW13" s="97"/>
      <c r="AX13" s="99"/>
      <c r="AY13" s="99"/>
      <c r="AZ13" s="99"/>
      <c r="BA13" s="105">
        <f t="shared" si="3"/>
        <v>0</v>
      </c>
      <c r="BB13" s="106"/>
      <c r="BC13" s="107"/>
      <c r="BD13" s="88"/>
      <c r="BE13" s="88"/>
      <c r="BF13" s="105">
        <f t="shared" si="4"/>
        <v>0</v>
      </c>
      <c r="BG13" s="105">
        <f t="shared" si="5"/>
        <v>0</v>
      </c>
      <c r="BH13" s="107"/>
      <c r="BI13" s="109"/>
      <c r="BJ13" s="110">
        <f>IF(G13="外教",ROUND(MAX((BG13-BH13-BI13-4800)*{0.03,0.1,0.2,0.25,0.3,0.35,0.45}-{0,105,555,1005,2755,5505,13505},0),2),ROUND(MAX((BG13-BH13-BI13-3500)*{0.03,0.1,0.2,0.25,0.3,0.35,0.45}-{0,105,555,1005,2755,5505,13505},0),2))</f>
        <v>0</v>
      </c>
      <c r="BK13" s="92">
        <f t="shared" si="6"/>
        <v>0</v>
      </c>
      <c r="BL13" s="109"/>
      <c r="BM13" s="92">
        <f t="shared" si="7"/>
        <v>0</v>
      </c>
      <c r="BN13" s="106"/>
      <c r="BO13" s="380">
        <f>(SUMIF('4月阿米巴'!J:J,J13,'4月阿米巴'!BK:BK)+SUMIF('5月阿米巴'!J:J,J13,'5月阿米巴'!BK:BK)+BK13)/3</f>
        <v>0</v>
      </c>
      <c r="BR13" s="53">
        <f t="shared" si="0"/>
        <v>0</v>
      </c>
      <c r="BS13" s="111" t="e">
        <f t="shared" si="9"/>
        <v>#VALUE!</v>
      </c>
    </row>
    <row r="14" spans="1:83" ht="15" customHeight="1">
      <c r="A14" s="56">
        <v>8</v>
      </c>
      <c r="B14" s="59" t="str">
        <f t="shared" si="10"/>
        <v/>
      </c>
      <c r="C14" s="59" t="str">
        <f t="shared" si="11"/>
        <v/>
      </c>
      <c r="D14" s="59" t="str">
        <f t="shared" si="12"/>
        <v/>
      </c>
      <c r="E14" s="59"/>
      <c r="F14" s="61"/>
      <c r="G14" s="59"/>
      <c r="H14" s="59"/>
      <c r="I14" s="59"/>
      <c r="J14" s="64"/>
      <c r="K14" s="65" t="str">
        <f>IF(ISERROR(VLOOKUP(J14,人事资料!D:AR,26,0)),"",VLOOKUP(J14,人事资料!D:AR,26,0))</f>
        <v/>
      </c>
      <c r="L14" s="66" t="str">
        <f>IF(ISERROR(VLOOKUP(J14,人事资料!D:AR,27,0)),"",VLOOKUP(J14,人事资料!D:AR,27,0))</f>
        <v/>
      </c>
      <c r="M14" s="67" t="str">
        <f t="shared" si="1"/>
        <v/>
      </c>
      <c r="N14" s="69"/>
      <c r="O14" s="69"/>
      <c r="P14" s="70"/>
      <c r="Q14" s="80"/>
      <c r="R14" s="80"/>
      <c r="S14" s="80"/>
      <c r="T14" s="80"/>
      <c r="U14" s="80"/>
      <c r="V14" s="83">
        <f t="shared" si="2"/>
        <v>0</v>
      </c>
      <c r="W14" s="84"/>
      <c r="X14" s="79"/>
      <c r="Y14" s="79"/>
      <c r="Z14" s="88"/>
      <c r="AA14" s="90"/>
      <c r="AB14" s="90"/>
      <c r="AC14" s="88"/>
      <c r="AD14" s="88"/>
      <c r="AE14" s="88"/>
      <c r="AF14" s="89"/>
      <c r="AG14" s="97"/>
      <c r="AH14" s="97"/>
      <c r="AI14" s="85">
        <f t="shared" si="13"/>
        <v>0</v>
      </c>
      <c r="AJ14" s="97"/>
      <c r="AK14" s="97"/>
      <c r="AL14" s="99"/>
      <c r="AM14" s="97"/>
      <c r="AN14" s="99"/>
      <c r="AO14" s="97"/>
      <c r="AP14" s="99"/>
      <c r="AQ14" s="99"/>
      <c r="AR14" s="97"/>
      <c r="AS14" s="97"/>
      <c r="AT14" s="97"/>
      <c r="AU14" s="99"/>
      <c r="AV14" s="97"/>
      <c r="AW14" s="97"/>
      <c r="AX14" s="99"/>
      <c r="AY14" s="99"/>
      <c r="AZ14" s="99"/>
      <c r="BA14" s="105">
        <f t="shared" si="3"/>
        <v>0</v>
      </c>
      <c r="BB14" s="64"/>
      <c r="BC14" s="107"/>
      <c r="BD14" s="88"/>
      <c r="BE14" s="88"/>
      <c r="BF14" s="105">
        <f t="shared" si="4"/>
        <v>0</v>
      </c>
      <c r="BG14" s="105">
        <f t="shared" si="5"/>
        <v>0</v>
      </c>
      <c r="BH14" s="107"/>
      <c r="BI14" s="109"/>
      <c r="BJ14" s="110">
        <f>IF(G14="外教",ROUND(MAX((BG14-BH14-BI14-4800)*{0.03,0.1,0.2,0.25,0.3,0.35,0.45}-{0,105,555,1005,2755,5505,13505},0),2),ROUND(MAX((BG14-BH14-BI14-3500)*{0.03,0.1,0.2,0.25,0.3,0.35,0.45}-{0,105,555,1005,2755,5505,13505},0),2))</f>
        <v>0</v>
      </c>
      <c r="BK14" s="92">
        <f t="shared" si="6"/>
        <v>0</v>
      </c>
      <c r="BL14" s="109"/>
      <c r="BM14" s="92">
        <f t="shared" si="7"/>
        <v>0</v>
      </c>
      <c r="BN14" s="106"/>
      <c r="BO14" s="380">
        <f>(SUMIF('4月阿米巴'!J:J,J14,'4月阿米巴'!BK:BK)+SUMIF('5月阿米巴'!J:J,J14,'5月阿米巴'!BK:BK)+BK14)/3</f>
        <v>0</v>
      </c>
      <c r="BR14" s="53">
        <f t="shared" si="0"/>
        <v>0</v>
      </c>
      <c r="BS14" s="111" t="e">
        <f t="shared" si="9"/>
        <v>#VALUE!</v>
      </c>
    </row>
    <row r="15" spans="1:83" ht="15" customHeight="1">
      <c r="A15" s="56">
        <v>9</v>
      </c>
      <c r="B15" s="59" t="str">
        <f t="shared" si="10"/>
        <v/>
      </c>
      <c r="C15" s="59" t="str">
        <f t="shared" si="11"/>
        <v/>
      </c>
      <c r="D15" s="59" t="str">
        <f t="shared" si="12"/>
        <v/>
      </c>
      <c r="E15" s="59"/>
      <c r="F15" s="61"/>
      <c r="G15" s="59"/>
      <c r="H15" s="59"/>
      <c r="I15" s="59"/>
      <c r="J15" s="71"/>
      <c r="K15" s="65" t="str">
        <f>IF(ISERROR(VLOOKUP(J15,#REF!,26,0)),"",VLOOKUP(J15,#REF!,26,0))</f>
        <v/>
      </c>
      <c r="L15" s="66" t="str">
        <f>IF(ISERROR(VLOOKUP(J15,人事资料!D:AR,27,0)),"",VLOOKUP(J15,人事资料!D:AR,27,0))</f>
        <v/>
      </c>
      <c r="M15" s="67" t="str">
        <f t="shared" si="1"/>
        <v/>
      </c>
      <c r="N15" s="69"/>
      <c r="O15" s="69"/>
      <c r="P15" s="70"/>
      <c r="Q15" s="80"/>
      <c r="R15" s="80"/>
      <c r="S15" s="80"/>
      <c r="T15" s="80"/>
      <c r="U15" s="80"/>
      <c r="V15" s="83">
        <f t="shared" si="2"/>
        <v>0</v>
      </c>
      <c r="W15" s="84"/>
      <c r="X15" s="79"/>
      <c r="Y15" s="79"/>
      <c r="Z15" s="88" t="s">
        <v>88</v>
      </c>
      <c r="AA15" s="90"/>
      <c r="AB15" s="90"/>
      <c r="AC15" s="88"/>
      <c r="AD15" s="88"/>
      <c r="AE15" s="88"/>
      <c r="AF15" s="89"/>
      <c r="AG15" s="97"/>
      <c r="AH15" s="97"/>
      <c r="AI15" s="85">
        <f t="shared" si="13"/>
        <v>0</v>
      </c>
      <c r="AJ15" s="97"/>
      <c r="AK15" s="97"/>
      <c r="AL15" s="99"/>
      <c r="AM15" s="97"/>
      <c r="AN15" s="99"/>
      <c r="AO15" s="97"/>
      <c r="AP15" s="99"/>
      <c r="AQ15" s="99"/>
      <c r="AR15" s="97"/>
      <c r="AS15" s="97"/>
      <c r="AT15" s="97"/>
      <c r="AU15" s="99"/>
      <c r="AV15" s="97"/>
      <c r="AW15" s="97"/>
      <c r="AX15" s="99"/>
      <c r="AY15" s="99"/>
      <c r="AZ15" s="99"/>
      <c r="BA15" s="105">
        <f t="shared" si="3"/>
        <v>0</v>
      </c>
      <c r="BB15" s="64"/>
      <c r="BC15" s="107"/>
      <c r="BD15" s="88"/>
      <c r="BE15" s="88"/>
      <c r="BF15" s="105">
        <f t="shared" si="4"/>
        <v>0</v>
      </c>
      <c r="BG15" s="105">
        <f t="shared" si="5"/>
        <v>0</v>
      </c>
      <c r="BH15" s="107"/>
      <c r="BI15" s="109"/>
      <c r="BJ15" s="110">
        <f>IF(G15="外教",ROUND(MAX((BG15-BH15-BI15-4800)*{0.03,0.1,0.2,0.25,0.3,0.35,0.45}-{0,105,555,1005,2755,5505,13505},0),2),ROUND(MAX((BG15-BH15-BI15-3500)*{0.03,0.1,0.2,0.25,0.3,0.35,0.45}-{0,105,555,1005,2755,5505,13505},0),2))</f>
        <v>0</v>
      </c>
      <c r="BK15" s="92">
        <f t="shared" si="6"/>
        <v>0</v>
      </c>
      <c r="BL15" s="109"/>
      <c r="BM15" s="92">
        <f t="shared" si="7"/>
        <v>0</v>
      </c>
      <c r="BN15" s="106"/>
      <c r="BO15" s="380">
        <f>(SUMIF('4月阿米巴'!J:J,J15,'4月阿米巴'!BK:BK)+SUMIF('5月阿米巴'!J:J,J15,'5月阿米巴'!BK:BK)+BK15)/3</f>
        <v>0</v>
      </c>
      <c r="BR15" s="53">
        <f t="shared" si="0"/>
        <v>0</v>
      </c>
      <c r="BS15" s="111" t="e">
        <f t="shared" si="9"/>
        <v>#VALUE!</v>
      </c>
    </row>
    <row r="16" spans="1:83" ht="15" customHeight="1">
      <c r="A16" s="56">
        <v>10</v>
      </c>
      <c r="B16" s="59" t="str">
        <f t="shared" si="10"/>
        <v/>
      </c>
      <c r="C16" s="59" t="str">
        <f t="shared" si="11"/>
        <v/>
      </c>
      <c r="D16" s="59" t="str">
        <f t="shared" si="12"/>
        <v/>
      </c>
      <c r="E16" s="59"/>
      <c r="F16" s="61"/>
      <c r="G16" s="59"/>
      <c r="H16" s="59"/>
      <c r="I16" s="59"/>
      <c r="J16" s="71"/>
      <c r="K16" s="65" t="str">
        <f>IF(ISERROR(VLOOKUP(J16,#REF!,26,0)),"",VLOOKUP(J16,#REF!,26,0))</f>
        <v/>
      </c>
      <c r="L16" s="66" t="str">
        <f>IF(ISERROR(VLOOKUP(J16,人事资料!D:AR,27,0)),"",VLOOKUP(J16,人事资料!D:AR,27,0))</f>
        <v/>
      </c>
      <c r="M16" s="67" t="str">
        <f t="shared" si="1"/>
        <v/>
      </c>
      <c r="N16" s="69"/>
      <c r="O16" s="69"/>
      <c r="P16" s="70"/>
      <c r="Q16" s="80"/>
      <c r="R16" s="80"/>
      <c r="S16" s="80"/>
      <c r="T16" s="80"/>
      <c r="U16" s="80"/>
      <c r="V16" s="83">
        <f t="shared" si="2"/>
        <v>0</v>
      </c>
      <c r="W16" s="84"/>
      <c r="X16" s="79"/>
      <c r="Y16" s="79"/>
      <c r="Z16" s="88"/>
      <c r="AA16" s="90"/>
      <c r="AB16" s="90"/>
      <c r="AC16" s="88"/>
      <c r="AD16" s="88"/>
      <c r="AE16" s="88"/>
      <c r="AF16" s="89"/>
      <c r="AG16" s="97"/>
      <c r="AH16" s="97"/>
      <c r="AI16" s="85">
        <f t="shared" si="13"/>
        <v>0</v>
      </c>
      <c r="AJ16" s="97"/>
      <c r="AK16" s="97"/>
      <c r="AL16" s="99"/>
      <c r="AM16" s="97"/>
      <c r="AN16" s="99"/>
      <c r="AO16" s="97"/>
      <c r="AP16" s="99"/>
      <c r="AQ16" s="99"/>
      <c r="AR16" s="97"/>
      <c r="AS16" s="97"/>
      <c r="AT16" s="97"/>
      <c r="AU16" s="99"/>
      <c r="AV16" s="97"/>
      <c r="AW16" s="97"/>
      <c r="AX16" s="99"/>
      <c r="AY16" s="99"/>
      <c r="AZ16" s="99"/>
      <c r="BA16" s="105">
        <f t="shared" si="3"/>
        <v>0</v>
      </c>
      <c r="BB16" s="64"/>
      <c r="BC16" s="107"/>
      <c r="BD16" s="88"/>
      <c r="BE16" s="88"/>
      <c r="BF16" s="105">
        <f t="shared" si="4"/>
        <v>0</v>
      </c>
      <c r="BG16" s="105">
        <f t="shared" si="5"/>
        <v>0</v>
      </c>
      <c r="BH16" s="107"/>
      <c r="BI16" s="109"/>
      <c r="BJ16" s="110">
        <f>IF(G16="外教",ROUND(MAX((BG16-BH16-BI16-4800)*{0.03,0.1,0.2,0.25,0.3,0.35,0.45}-{0,105,555,1005,2755,5505,13505},0),2),ROUND(MAX((BG16-BH16-BI16-3500)*{0.03,0.1,0.2,0.25,0.3,0.35,0.45}-{0,105,555,1005,2755,5505,13505},0),2))</f>
        <v>0</v>
      </c>
      <c r="BK16" s="92">
        <f t="shared" si="6"/>
        <v>0</v>
      </c>
      <c r="BL16" s="109"/>
      <c r="BM16" s="92">
        <f t="shared" si="7"/>
        <v>0</v>
      </c>
      <c r="BN16" s="106"/>
      <c r="BO16" s="380">
        <f>(SUMIF('4月阿米巴'!J:J,J16,'4月阿米巴'!BK:BK)+SUMIF('5月阿米巴'!J:J,J16,'5月阿米巴'!BK:BK)+BK16)/3</f>
        <v>0</v>
      </c>
      <c r="BR16" s="53">
        <f t="shared" si="0"/>
        <v>0</v>
      </c>
      <c r="BS16" s="111" t="e">
        <f t="shared" si="9"/>
        <v>#VALUE!</v>
      </c>
    </row>
    <row r="17" spans="1:71" ht="15" customHeight="1">
      <c r="A17" s="56">
        <v>11</v>
      </c>
      <c r="B17" s="59" t="str">
        <f t="shared" si="10"/>
        <v/>
      </c>
      <c r="C17" s="59" t="str">
        <f t="shared" si="11"/>
        <v/>
      </c>
      <c r="D17" s="59" t="str">
        <f t="shared" si="12"/>
        <v/>
      </c>
      <c r="E17" s="59"/>
      <c r="F17" s="61"/>
      <c r="G17" s="59"/>
      <c r="H17" s="59"/>
      <c r="I17" s="59"/>
      <c r="J17" s="71"/>
      <c r="K17" s="65" t="str">
        <f>IF(ISERROR(VLOOKUP(J17,#REF!,26,0)),"",VLOOKUP(J17,#REF!,26,0))</f>
        <v/>
      </c>
      <c r="L17" s="66" t="str">
        <f>IF(ISERROR(VLOOKUP(J17,人事资料!D:AR,27,0)),"",VLOOKUP(J17,人事资料!D:AR,27,0))</f>
        <v/>
      </c>
      <c r="M17" s="67" t="str">
        <f t="shared" si="1"/>
        <v/>
      </c>
      <c r="N17" s="69"/>
      <c r="O17" s="69"/>
      <c r="P17" s="70"/>
      <c r="Q17" s="80"/>
      <c r="R17" s="80"/>
      <c r="S17" s="80"/>
      <c r="T17" s="80"/>
      <c r="U17" s="80"/>
      <c r="V17" s="83">
        <f t="shared" si="2"/>
        <v>0</v>
      </c>
      <c r="W17" s="84"/>
      <c r="X17" s="79"/>
      <c r="Y17" s="79"/>
      <c r="Z17" s="88"/>
      <c r="AA17" s="90"/>
      <c r="AB17" s="90"/>
      <c r="AC17" s="88"/>
      <c r="AD17" s="88"/>
      <c r="AE17" s="88"/>
      <c r="AF17" s="89"/>
      <c r="AG17" s="97"/>
      <c r="AH17" s="97"/>
      <c r="AI17" s="85">
        <f t="shared" si="13"/>
        <v>0</v>
      </c>
      <c r="AJ17" s="97"/>
      <c r="AK17" s="97"/>
      <c r="AL17" s="99"/>
      <c r="AM17" s="97"/>
      <c r="AN17" s="99"/>
      <c r="AO17" s="97"/>
      <c r="AP17" s="99"/>
      <c r="AQ17" s="99"/>
      <c r="AR17" s="97"/>
      <c r="AS17" s="97"/>
      <c r="AT17" s="97"/>
      <c r="AU17" s="99"/>
      <c r="AV17" s="97"/>
      <c r="AW17" s="97"/>
      <c r="AX17" s="99"/>
      <c r="AY17" s="99"/>
      <c r="AZ17" s="99"/>
      <c r="BA17" s="105">
        <f t="shared" si="3"/>
        <v>0</v>
      </c>
      <c r="BB17" s="64"/>
      <c r="BC17" s="107"/>
      <c r="BD17" s="88"/>
      <c r="BE17" s="88"/>
      <c r="BF17" s="105">
        <f t="shared" si="4"/>
        <v>0</v>
      </c>
      <c r="BG17" s="105">
        <f t="shared" si="5"/>
        <v>0</v>
      </c>
      <c r="BH17" s="107"/>
      <c r="BI17" s="109"/>
      <c r="BJ17" s="110">
        <f>IF(G17="外教",ROUND(MAX((BG17-BH17-BI17-4800)*{0.03,0.1,0.2,0.25,0.3,0.35,0.45}-{0,105,555,1005,2755,5505,13505},0),2),ROUND(MAX((BG17-BH17-BI17-3500)*{0.03,0.1,0.2,0.25,0.3,0.35,0.45}-{0,105,555,1005,2755,5505,13505},0),2))</f>
        <v>0</v>
      </c>
      <c r="BK17" s="92">
        <f t="shared" si="6"/>
        <v>0</v>
      </c>
      <c r="BL17" s="109"/>
      <c r="BM17" s="92">
        <f t="shared" si="7"/>
        <v>0</v>
      </c>
      <c r="BN17" s="106"/>
      <c r="BO17" s="380"/>
      <c r="BR17" s="53">
        <f t="shared" si="0"/>
        <v>0</v>
      </c>
      <c r="BS17" s="111" t="e">
        <f t="shared" si="9"/>
        <v>#VALUE!</v>
      </c>
    </row>
    <row r="18" spans="1:71" ht="15" customHeight="1">
      <c r="A18" s="56">
        <v>12</v>
      </c>
      <c r="B18" s="59" t="str">
        <f t="shared" si="10"/>
        <v/>
      </c>
      <c r="C18" s="59" t="str">
        <f t="shared" si="11"/>
        <v/>
      </c>
      <c r="D18" s="59" t="str">
        <f t="shared" si="12"/>
        <v/>
      </c>
      <c r="E18" s="59"/>
      <c r="F18" s="61"/>
      <c r="G18" s="59"/>
      <c r="H18" s="59"/>
      <c r="I18" s="59"/>
      <c r="J18" s="71"/>
      <c r="K18" s="65" t="str">
        <f>IF(ISERROR(VLOOKUP(J18,#REF!,26,0)),"",VLOOKUP(J18,#REF!,26,0))</f>
        <v/>
      </c>
      <c r="L18" s="66" t="str">
        <f>IF(ISERROR(VLOOKUP(J18,人事资料!D:AR,27,0)),"",VLOOKUP(J18,人事资料!D:AR,27,0))</f>
        <v/>
      </c>
      <c r="M18" s="67" t="str">
        <f t="shared" si="1"/>
        <v/>
      </c>
      <c r="N18" s="69"/>
      <c r="O18" s="69"/>
      <c r="P18" s="70"/>
      <c r="Q18" s="80"/>
      <c r="R18" s="80"/>
      <c r="S18" s="80"/>
      <c r="T18" s="80"/>
      <c r="U18" s="80"/>
      <c r="V18" s="83">
        <f t="shared" si="2"/>
        <v>0</v>
      </c>
      <c r="W18" s="84"/>
      <c r="X18" s="79"/>
      <c r="Y18" s="79"/>
      <c r="Z18" s="88"/>
      <c r="AA18" s="90"/>
      <c r="AB18" s="90"/>
      <c r="AC18" s="88"/>
      <c r="AD18" s="88"/>
      <c r="AE18" s="88"/>
      <c r="AF18" s="89"/>
      <c r="AG18" s="97"/>
      <c r="AH18" s="97"/>
      <c r="AI18" s="85">
        <f t="shared" si="13"/>
        <v>0</v>
      </c>
      <c r="AJ18" s="97"/>
      <c r="AK18" s="97"/>
      <c r="AL18" s="99"/>
      <c r="AM18" s="97"/>
      <c r="AN18" s="99"/>
      <c r="AO18" s="97"/>
      <c r="AP18" s="99"/>
      <c r="AQ18" s="99"/>
      <c r="AR18" s="97"/>
      <c r="AS18" s="97"/>
      <c r="AT18" s="97"/>
      <c r="AU18" s="99"/>
      <c r="AV18" s="97"/>
      <c r="AW18" s="97"/>
      <c r="AX18" s="99"/>
      <c r="AY18" s="99"/>
      <c r="AZ18" s="99"/>
      <c r="BA18" s="105">
        <f t="shared" si="3"/>
        <v>0</v>
      </c>
      <c r="BB18" s="106"/>
      <c r="BC18" s="88"/>
      <c r="BD18" s="88"/>
      <c r="BE18" s="88"/>
      <c r="BF18" s="105">
        <f t="shared" si="4"/>
        <v>0</v>
      </c>
      <c r="BG18" s="105">
        <f t="shared" si="5"/>
        <v>0</v>
      </c>
      <c r="BH18" s="107"/>
      <c r="BI18" s="109"/>
      <c r="BJ18" s="110">
        <f>IF(G18="外教",ROUND(MAX((BG18-BH18-BI18-4800)*{0.03,0.1,0.2,0.25,0.3,0.35,0.45}-{0,105,555,1005,2755,5505,13505},0),2),ROUND(MAX((BG18-BH18-BI18-3500)*{0.03,0.1,0.2,0.25,0.3,0.35,0.45}-{0,105,555,1005,2755,5505,13505},0),2))</f>
        <v>0</v>
      </c>
      <c r="BK18" s="92">
        <f t="shared" si="6"/>
        <v>0</v>
      </c>
      <c r="BL18" s="109"/>
      <c r="BM18" s="92">
        <f t="shared" si="7"/>
        <v>0</v>
      </c>
      <c r="BN18" s="106"/>
      <c r="BO18" s="380"/>
      <c r="BR18" s="53">
        <f t="shared" si="0"/>
        <v>0</v>
      </c>
      <c r="BS18" s="111" t="e">
        <f t="shared" si="9"/>
        <v>#VALUE!</v>
      </c>
    </row>
    <row r="19" spans="1:71" ht="15" customHeight="1">
      <c r="A19" s="56">
        <v>13</v>
      </c>
      <c r="B19" s="59" t="str">
        <f t="shared" si="10"/>
        <v/>
      </c>
      <c r="C19" s="59" t="str">
        <f t="shared" si="11"/>
        <v/>
      </c>
      <c r="D19" s="59" t="str">
        <f t="shared" si="12"/>
        <v/>
      </c>
      <c r="E19" s="59"/>
      <c r="F19" s="58"/>
      <c r="G19" s="59"/>
      <c r="H19" s="59"/>
      <c r="I19" s="59"/>
      <c r="J19" s="71"/>
      <c r="K19" s="65" t="str">
        <f>IF(ISERROR(VLOOKUP(J19,#REF!,26,0)),"",VLOOKUP(J19,#REF!,26,0))</f>
        <v/>
      </c>
      <c r="L19" s="66" t="str">
        <f>IF(ISERROR(VLOOKUP(J19,#REF!,27,0)),"",VLOOKUP(J19,#REF!,27,0))</f>
        <v/>
      </c>
      <c r="M19" s="67" t="str">
        <f t="shared" si="1"/>
        <v/>
      </c>
      <c r="N19" s="69"/>
      <c r="O19" s="69"/>
      <c r="P19" s="70"/>
      <c r="Q19" s="80"/>
      <c r="R19" s="80"/>
      <c r="S19" s="80"/>
      <c r="T19" s="80"/>
      <c r="U19" s="80"/>
      <c r="V19" s="83">
        <f t="shared" si="2"/>
        <v>0</v>
      </c>
      <c r="W19" s="84"/>
      <c r="X19" s="79"/>
      <c r="Y19" s="79"/>
      <c r="Z19" s="88"/>
      <c r="AA19" s="90"/>
      <c r="AB19" s="90"/>
      <c r="AC19" s="88"/>
      <c r="AD19" s="88"/>
      <c r="AE19" s="88"/>
      <c r="AF19" s="89"/>
      <c r="AG19" s="97"/>
      <c r="AH19" s="97"/>
      <c r="AI19" s="85">
        <f t="shared" si="13"/>
        <v>0</v>
      </c>
      <c r="AJ19" s="97"/>
      <c r="AK19" s="97"/>
      <c r="AL19" s="99"/>
      <c r="AM19" s="97"/>
      <c r="AN19" s="97"/>
      <c r="AO19" s="97"/>
      <c r="AP19" s="99"/>
      <c r="AQ19" s="99"/>
      <c r="AR19" s="97"/>
      <c r="AS19" s="97"/>
      <c r="AT19" s="97"/>
      <c r="AU19" s="99"/>
      <c r="AV19" s="97"/>
      <c r="AW19" s="97"/>
      <c r="AX19" s="99"/>
      <c r="AY19" s="99"/>
      <c r="AZ19" s="99"/>
      <c r="BA19" s="105">
        <f t="shared" si="3"/>
        <v>0</v>
      </c>
      <c r="BB19" s="64"/>
      <c r="BC19" s="107"/>
      <c r="BD19" s="88"/>
      <c r="BE19" s="88"/>
      <c r="BF19" s="105">
        <f t="shared" si="4"/>
        <v>0</v>
      </c>
      <c r="BG19" s="105">
        <f t="shared" si="5"/>
        <v>0</v>
      </c>
      <c r="BH19" s="107"/>
      <c r="BI19" s="109"/>
      <c r="BJ19" s="110">
        <f>IF(G19="外教",ROUND(MAX((BG19-BH19-BI19-4800)*{0.03,0.1,0.2,0.25,0.3,0.35,0.45}-{0,105,555,1005,2755,5505,13505},0),2),ROUND(MAX((BG19-BH19-BI19-3500)*{0.03,0.1,0.2,0.25,0.3,0.35,0.45}-{0,105,555,1005,2755,5505,13505},0),2))</f>
        <v>0</v>
      </c>
      <c r="BK19" s="92">
        <f t="shared" si="6"/>
        <v>0</v>
      </c>
      <c r="BL19" s="109"/>
      <c r="BM19" s="92">
        <f t="shared" si="7"/>
        <v>0</v>
      </c>
      <c r="BN19" s="106"/>
      <c r="BR19" s="53">
        <f t="shared" si="0"/>
        <v>0</v>
      </c>
      <c r="BS19" s="111" t="e">
        <f t="shared" si="9"/>
        <v>#VALUE!</v>
      </c>
    </row>
    <row r="20" spans="1:71" ht="15" customHeight="1">
      <c r="A20" s="56">
        <v>14</v>
      </c>
      <c r="B20" s="59" t="str">
        <f t="shared" si="10"/>
        <v/>
      </c>
      <c r="C20" s="59" t="str">
        <f t="shared" si="11"/>
        <v/>
      </c>
      <c r="D20" s="59" t="str">
        <f t="shared" si="12"/>
        <v/>
      </c>
      <c r="E20" s="59"/>
      <c r="F20" s="58"/>
      <c r="G20" s="59"/>
      <c r="H20" s="59"/>
      <c r="I20" s="59"/>
      <c r="J20" s="71"/>
      <c r="K20" s="65" t="str">
        <f>IF(ISERROR(VLOOKUP(J20,#REF!,26,0)),"",VLOOKUP(J20,#REF!,26,0))</f>
        <v/>
      </c>
      <c r="L20" s="66" t="str">
        <f>IF(ISERROR(VLOOKUP(J20,#REF!,27,0)),"",VLOOKUP(J20,#REF!,27,0))</f>
        <v/>
      </c>
      <c r="M20" s="67" t="str">
        <f t="shared" si="1"/>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3"/>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6"/>
        <v>0</v>
      </c>
      <c r="BL20" s="109"/>
      <c r="BM20" s="92">
        <f t="shared" si="7"/>
        <v>0</v>
      </c>
      <c r="BN20" s="106"/>
      <c r="BR20" s="53">
        <f t="shared" si="0"/>
        <v>0</v>
      </c>
      <c r="BS20" s="111" t="e">
        <f t="shared" si="9"/>
        <v>#VALUE!</v>
      </c>
    </row>
    <row r="21" spans="1:71" ht="15" customHeight="1">
      <c r="A21" s="56">
        <v>15</v>
      </c>
      <c r="B21" s="59" t="str">
        <f t="shared" si="10"/>
        <v/>
      </c>
      <c r="C21" s="59" t="str">
        <f t="shared" si="11"/>
        <v/>
      </c>
      <c r="D21" s="59" t="str">
        <f t="shared" si="12"/>
        <v/>
      </c>
      <c r="E21" s="59"/>
      <c r="F21" s="58"/>
      <c r="G21" s="59"/>
      <c r="H21" s="59"/>
      <c r="I21" s="59"/>
      <c r="J21" s="71"/>
      <c r="K21" s="65" t="str">
        <f>IF(ISERROR(VLOOKUP(J21,#REF!,26,0)),"",VLOOKUP(J21,#REF!,26,0))</f>
        <v/>
      </c>
      <c r="L21" s="66" t="str">
        <f>IF(ISERROR(VLOOKUP(J21,#REF!,27,0)),"",VLOOKUP(J21,#REF!,27,0))</f>
        <v/>
      </c>
      <c r="M21" s="67" t="str">
        <f t="shared" si="1"/>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3"/>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6"/>
        <v>0</v>
      </c>
      <c r="BL21" s="109"/>
      <c r="BM21" s="92">
        <f t="shared" si="7"/>
        <v>0</v>
      </c>
      <c r="BN21" s="106"/>
      <c r="BR21" s="53">
        <f t="shared" si="0"/>
        <v>0</v>
      </c>
      <c r="BS21" s="111" t="e">
        <f t="shared" si="9"/>
        <v>#VALUE!</v>
      </c>
    </row>
    <row r="22" spans="1:71" ht="15" customHeight="1">
      <c r="A22" s="56">
        <v>16</v>
      </c>
      <c r="B22" s="59" t="str">
        <f t="shared" si="10"/>
        <v/>
      </c>
      <c r="C22" s="59" t="str">
        <f t="shared" si="11"/>
        <v/>
      </c>
      <c r="D22" s="59" t="str">
        <f t="shared" si="12"/>
        <v/>
      </c>
      <c r="E22" s="59"/>
      <c r="F22" s="58"/>
      <c r="G22" s="59"/>
      <c r="H22" s="59"/>
      <c r="I22" s="59"/>
      <c r="J22" s="71"/>
      <c r="K22" s="65" t="str">
        <f>IF(ISERROR(VLOOKUP(J22,#REF!,26,0)),"",VLOOKUP(J22,#REF!,26,0))</f>
        <v/>
      </c>
      <c r="L22" s="66" t="str">
        <f>IF(ISERROR(VLOOKUP(J22,#REF!,27,0)),"",VLOOKUP(J22,#REF!,27,0))</f>
        <v/>
      </c>
      <c r="M22" s="67" t="str">
        <f t="shared" si="1"/>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3"/>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6"/>
        <v>0</v>
      </c>
      <c r="BL22" s="109"/>
      <c r="BM22" s="92">
        <f t="shared" si="7"/>
        <v>0</v>
      </c>
      <c r="BN22" s="106"/>
      <c r="BR22" s="53">
        <f t="shared" si="0"/>
        <v>0</v>
      </c>
      <c r="BS22" s="111" t="e">
        <f t="shared" si="9"/>
        <v>#VALUE!</v>
      </c>
    </row>
    <row r="23" spans="1:71" ht="15" customHeight="1">
      <c r="A23" s="56">
        <v>17</v>
      </c>
      <c r="B23" s="59" t="str">
        <f t="shared" si="10"/>
        <v/>
      </c>
      <c r="C23" s="59" t="str">
        <f t="shared" si="11"/>
        <v/>
      </c>
      <c r="D23" s="59" t="str">
        <f t="shared" si="12"/>
        <v/>
      </c>
      <c r="E23" s="59"/>
      <c r="F23" s="58"/>
      <c r="G23" s="59"/>
      <c r="H23" s="59"/>
      <c r="I23" s="59"/>
      <c r="J23" s="71"/>
      <c r="K23" s="65" t="str">
        <f>IF(ISERROR(VLOOKUP(J23,#REF!,26,0)),"",VLOOKUP(J23,#REF!,26,0))</f>
        <v/>
      </c>
      <c r="L23" s="66" t="str">
        <f>IF(ISERROR(VLOOKUP(J23,#REF!,27,0)),"",VLOOKUP(J23,#REF!,27,0))</f>
        <v/>
      </c>
      <c r="M23" s="67" t="str">
        <f t="shared" si="1"/>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3"/>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6"/>
        <v>0</v>
      </c>
      <c r="BL23" s="109"/>
      <c r="BM23" s="92">
        <f t="shared" si="7"/>
        <v>0</v>
      </c>
      <c r="BN23" s="106"/>
      <c r="BR23" s="53">
        <f t="shared" si="0"/>
        <v>0</v>
      </c>
      <c r="BS23" s="111" t="e">
        <f t="shared" si="9"/>
        <v>#VALUE!</v>
      </c>
    </row>
    <row r="24" spans="1:71" ht="15" customHeight="1">
      <c r="A24" s="56">
        <v>18</v>
      </c>
      <c r="B24" s="59" t="str">
        <f t="shared" si="10"/>
        <v/>
      </c>
      <c r="C24" s="59" t="str">
        <f t="shared" si="11"/>
        <v/>
      </c>
      <c r="D24" s="59" t="str">
        <f t="shared" si="12"/>
        <v/>
      </c>
      <c r="E24" s="59"/>
      <c r="F24" s="58"/>
      <c r="G24" s="59"/>
      <c r="H24" s="59"/>
      <c r="I24" s="59"/>
      <c r="J24" s="71"/>
      <c r="K24" s="65" t="str">
        <f>IF(ISERROR(VLOOKUP(J24,#REF!,26,0)),"",VLOOKUP(J24,#REF!,26,0))</f>
        <v/>
      </c>
      <c r="L24" s="66" t="str">
        <f>IF(ISERROR(VLOOKUP(J24,#REF!,27,0)),"",VLOOKUP(J24,#REF!,27,0))</f>
        <v/>
      </c>
      <c r="M24" s="67" t="str">
        <f t="shared" si="1"/>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3"/>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6"/>
        <v>0</v>
      </c>
      <c r="BL24" s="109"/>
      <c r="BM24" s="92">
        <f t="shared" si="7"/>
        <v>0</v>
      </c>
      <c r="BN24" s="106"/>
      <c r="BR24" s="53">
        <f t="shared" si="0"/>
        <v>0</v>
      </c>
      <c r="BS24" s="111" t="e">
        <f t="shared" si="9"/>
        <v>#VALUE!</v>
      </c>
    </row>
    <row r="25" spans="1:71" ht="15" customHeight="1">
      <c r="A25" s="56">
        <v>19</v>
      </c>
      <c r="B25" s="59" t="str">
        <f t="shared" si="10"/>
        <v/>
      </c>
      <c r="C25" s="59" t="str">
        <f t="shared" si="11"/>
        <v/>
      </c>
      <c r="D25" s="59" t="str">
        <f t="shared" si="12"/>
        <v/>
      </c>
      <c r="E25" s="59"/>
      <c r="F25" s="58"/>
      <c r="G25" s="59"/>
      <c r="H25" s="59"/>
      <c r="I25" s="59"/>
      <c r="J25" s="71"/>
      <c r="K25" s="65" t="str">
        <f>IF(ISERROR(VLOOKUP(J25,#REF!,26,0)),"",VLOOKUP(J25,#REF!,26,0))</f>
        <v/>
      </c>
      <c r="L25" s="66" t="str">
        <f>IF(ISERROR(VLOOKUP(J25,#REF!,27,0)),"",VLOOKUP(J25,#REF!,27,0))</f>
        <v/>
      </c>
      <c r="M25" s="67" t="str">
        <f t="shared" si="1"/>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3"/>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6"/>
        <v>0</v>
      </c>
      <c r="BL25" s="109"/>
      <c r="BM25" s="92">
        <f t="shared" si="7"/>
        <v>0</v>
      </c>
      <c r="BN25" s="106"/>
      <c r="BR25" s="53">
        <f t="shared" si="0"/>
        <v>0</v>
      </c>
      <c r="BS25" s="111" t="e">
        <f t="shared" si="9"/>
        <v>#VALUE!</v>
      </c>
    </row>
    <row r="26" spans="1:71" ht="15" customHeight="1">
      <c r="A26" s="56">
        <v>20</v>
      </c>
      <c r="B26" s="59" t="str">
        <f t="shared" si="10"/>
        <v/>
      </c>
      <c r="C26" s="59" t="str">
        <f t="shared" si="11"/>
        <v/>
      </c>
      <c r="D26" s="59" t="str">
        <f t="shared" si="12"/>
        <v/>
      </c>
      <c r="E26" s="59"/>
      <c r="F26" s="58"/>
      <c r="G26" s="59"/>
      <c r="H26" s="59"/>
      <c r="I26" s="59"/>
      <c r="J26" s="71"/>
      <c r="K26" s="65" t="str">
        <f>IF(ISERROR(VLOOKUP(J26,#REF!,26,0)),"",VLOOKUP(J26,#REF!,26,0))</f>
        <v/>
      </c>
      <c r="L26" s="66" t="str">
        <f>IF(ISERROR(VLOOKUP(J26,#REF!,27,0)),"",VLOOKUP(J26,#REF!,27,0))</f>
        <v/>
      </c>
      <c r="M26" s="67" t="str">
        <f t="shared" si="1"/>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3"/>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6"/>
        <v>0</v>
      </c>
      <c r="BL26" s="109"/>
      <c r="BM26" s="92">
        <f t="shared" si="7"/>
        <v>0</v>
      </c>
      <c r="BN26" s="106"/>
      <c r="BR26" s="53">
        <f t="shared" si="0"/>
        <v>0</v>
      </c>
      <c r="BS26" s="111" t="e">
        <f t="shared" si="9"/>
        <v>#VALUE!</v>
      </c>
    </row>
    <row r="27" spans="1:71" ht="15" customHeight="1">
      <c r="A27" s="56">
        <v>21</v>
      </c>
      <c r="B27" s="59" t="str">
        <f t="shared" si="10"/>
        <v/>
      </c>
      <c r="C27" s="59" t="str">
        <f t="shared" si="11"/>
        <v/>
      </c>
      <c r="D27" s="59" t="str">
        <f t="shared" si="12"/>
        <v/>
      </c>
      <c r="E27" s="59"/>
      <c r="F27" s="58"/>
      <c r="G27" s="59"/>
      <c r="H27" s="59"/>
      <c r="I27" s="59"/>
      <c r="J27" s="71"/>
      <c r="K27" s="65" t="str">
        <f>IF(ISERROR(VLOOKUP(J27,#REF!,26,0)),"",VLOOKUP(J27,#REF!,26,0))</f>
        <v/>
      </c>
      <c r="L27" s="66" t="str">
        <f>IF(ISERROR(VLOOKUP(J27,#REF!,27,0)),"",VLOOKUP(J27,#REF!,27,0))</f>
        <v/>
      </c>
      <c r="M27" s="67" t="str">
        <f t="shared" si="1"/>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3"/>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6"/>
        <v>0</v>
      </c>
      <c r="BL27" s="109"/>
      <c r="BM27" s="92">
        <f t="shared" si="7"/>
        <v>0</v>
      </c>
      <c r="BN27" s="106"/>
      <c r="BR27" s="53">
        <f t="shared" si="0"/>
        <v>0</v>
      </c>
      <c r="BS27" s="111" t="e">
        <f t="shared" si="9"/>
        <v>#VALUE!</v>
      </c>
    </row>
    <row r="28" spans="1:71" ht="15" customHeight="1">
      <c r="A28" s="56">
        <v>22</v>
      </c>
      <c r="B28" s="59" t="str">
        <f t="shared" si="10"/>
        <v/>
      </c>
      <c r="C28" s="59" t="str">
        <f t="shared" si="11"/>
        <v/>
      </c>
      <c r="D28" s="59" t="str">
        <f t="shared" si="12"/>
        <v/>
      </c>
      <c r="E28" s="59"/>
      <c r="F28" s="58"/>
      <c r="G28" s="59"/>
      <c r="H28" s="59"/>
      <c r="I28" s="59"/>
      <c r="J28" s="71"/>
      <c r="K28" s="65" t="str">
        <f>IF(ISERROR(VLOOKUP(J28,#REF!,26,0)),"",VLOOKUP(J28,#REF!,26,0))</f>
        <v/>
      </c>
      <c r="L28" s="66" t="str">
        <f>IF(ISERROR(VLOOKUP(J28,#REF!,27,0)),"",VLOOKUP(J28,#REF!,27,0))</f>
        <v/>
      </c>
      <c r="M28" s="67" t="str">
        <f t="shared" si="1"/>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3"/>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6"/>
        <v>0</v>
      </c>
      <c r="BL28" s="109"/>
      <c r="BM28" s="92">
        <f t="shared" si="7"/>
        <v>0</v>
      </c>
      <c r="BN28" s="106"/>
      <c r="BR28" s="53">
        <f t="shared" si="0"/>
        <v>0</v>
      </c>
      <c r="BS28" s="111" t="e">
        <f t="shared" si="9"/>
        <v>#VALUE!</v>
      </c>
    </row>
    <row r="29" spans="1:71" ht="15" customHeight="1">
      <c r="A29" s="56">
        <v>23</v>
      </c>
      <c r="B29" s="59" t="str">
        <f t="shared" si="10"/>
        <v/>
      </c>
      <c r="C29" s="59" t="str">
        <f t="shared" si="11"/>
        <v/>
      </c>
      <c r="D29" s="59" t="str">
        <f t="shared" si="12"/>
        <v/>
      </c>
      <c r="E29" s="59"/>
      <c r="F29" s="58"/>
      <c r="G29" s="59"/>
      <c r="H29" s="59"/>
      <c r="I29" s="59"/>
      <c r="J29" s="71"/>
      <c r="K29" s="65" t="str">
        <f>IF(ISERROR(VLOOKUP(J29,#REF!,26,0)),"",VLOOKUP(J29,#REF!,26,0))</f>
        <v/>
      </c>
      <c r="L29" s="66" t="str">
        <f>IF(ISERROR(VLOOKUP(J29,#REF!,27,0)),"",VLOOKUP(J29,#REF!,27,0))</f>
        <v/>
      </c>
      <c r="M29" s="67" t="str">
        <f t="shared" si="1"/>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3"/>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6"/>
        <v>0</v>
      </c>
      <c r="BL29" s="109"/>
      <c r="BM29" s="92">
        <f t="shared" si="7"/>
        <v>0</v>
      </c>
      <c r="BN29" s="106"/>
      <c r="BR29" s="53">
        <f t="shared" si="0"/>
        <v>0</v>
      </c>
      <c r="BS29" s="111" t="e">
        <f t="shared" si="9"/>
        <v>#VALUE!</v>
      </c>
    </row>
    <row r="30" spans="1:71" ht="15" customHeight="1">
      <c r="A30" s="56">
        <v>24</v>
      </c>
      <c r="B30" s="59" t="str">
        <f t="shared" si="10"/>
        <v/>
      </c>
      <c r="C30" s="59" t="str">
        <f t="shared" si="11"/>
        <v/>
      </c>
      <c r="D30" s="59" t="str">
        <f t="shared" si="12"/>
        <v/>
      </c>
      <c r="E30" s="59"/>
      <c r="F30" s="58"/>
      <c r="G30" s="59"/>
      <c r="H30" s="59"/>
      <c r="I30" s="59"/>
      <c r="J30" s="71"/>
      <c r="K30" s="65" t="str">
        <f>IF(ISERROR(VLOOKUP(J30,#REF!,26,0)),"",VLOOKUP(J30,#REF!,26,0))</f>
        <v/>
      </c>
      <c r="L30" s="66" t="str">
        <f>IF(ISERROR(VLOOKUP(J30,#REF!,27,0)),"",VLOOKUP(J30,#REF!,27,0))</f>
        <v/>
      </c>
      <c r="M30" s="67" t="str">
        <f t="shared" si="1"/>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3"/>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6"/>
        <v>0</v>
      </c>
      <c r="BL30" s="109"/>
      <c r="BM30" s="92">
        <f t="shared" si="7"/>
        <v>0</v>
      </c>
      <c r="BN30" s="106"/>
      <c r="BR30" s="53">
        <f t="shared" si="0"/>
        <v>0</v>
      </c>
      <c r="BS30" s="111" t="e">
        <f t="shared" si="9"/>
        <v>#VALUE!</v>
      </c>
    </row>
    <row r="31" spans="1:71" ht="15" customHeight="1">
      <c r="A31" s="56">
        <v>25</v>
      </c>
      <c r="B31" s="59" t="str">
        <f t="shared" si="10"/>
        <v/>
      </c>
      <c r="C31" s="59" t="str">
        <f t="shared" si="11"/>
        <v/>
      </c>
      <c r="D31" s="59" t="str">
        <f t="shared" si="12"/>
        <v/>
      </c>
      <c r="E31" s="59"/>
      <c r="F31" s="58"/>
      <c r="G31" s="59"/>
      <c r="H31" s="59"/>
      <c r="I31" s="59"/>
      <c r="J31" s="71"/>
      <c r="K31" s="65" t="str">
        <f>IF(ISERROR(VLOOKUP(J31,#REF!,26,0)),"",VLOOKUP(J31,#REF!,26,0))</f>
        <v/>
      </c>
      <c r="L31" s="66" t="str">
        <f>IF(ISERROR(VLOOKUP(J31,#REF!,27,0)),"",VLOOKUP(J31,#REF!,27,0))</f>
        <v/>
      </c>
      <c r="M31" s="67" t="str">
        <f t="shared" si="1"/>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3"/>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6"/>
        <v>0</v>
      </c>
      <c r="BL31" s="109"/>
      <c r="BM31" s="92">
        <f t="shared" si="7"/>
        <v>0</v>
      </c>
      <c r="BN31" s="106"/>
      <c r="BR31" s="53">
        <f t="shared" si="0"/>
        <v>0</v>
      </c>
      <c r="BS31" s="111" t="e">
        <f t="shared" si="9"/>
        <v>#VALUE!</v>
      </c>
    </row>
    <row r="32" spans="1:71" ht="15" customHeight="1">
      <c r="A32" s="56">
        <v>26</v>
      </c>
      <c r="B32" s="59" t="str">
        <f t="shared" si="10"/>
        <v/>
      </c>
      <c r="C32" s="59" t="str">
        <f t="shared" si="11"/>
        <v/>
      </c>
      <c r="D32" s="59" t="str">
        <f t="shared" si="12"/>
        <v/>
      </c>
      <c r="E32" s="59"/>
      <c r="F32" s="58"/>
      <c r="G32" s="59"/>
      <c r="H32" s="59"/>
      <c r="I32" s="59"/>
      <c r="J32" s="71"/>
      <c r="K32" s="65" t="str">
        <f>IF(ISERROR(VLOOKUP(J32,#REF!,26,0)),"",VLOOKUP(J32,#REF!,26,0))</f>
        <v/>
      </c>
      <c r="L32" s="66" t="str">
        <f>IF(ISERROR(VLOOKUP(J32,#REF!,27,0)),"",VLOOKUP(J32,#REF!,27,0))</f>
        <v/>
      </c>
      <c r="M32" s="67" t="str">
        <f t="shared" si="1"/>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3"/>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6"/>
        <v>0</v>
      </c>
      <c r="BL32" s="109"/>
      <c r="BM32" s="92">
        <f t="shared" si="7"/>
        <v>0</v>
      </c>
      <c r="BN32" s="106"/>
      <c r="BR32" s="53">
        <f t="shared" si="0"/>
        <v>0</v>
      </c>
      <c r="BS32" s="111" t="e">
        <f t="shared" si="9"/>
        <v>#VALUE!</v>
      </c>
    </row>
    <row r="33" spans="1:83" ht="15" customHeight="1">
      <c r="A33" s="56">
        <v>27</v>
      </c>
      <c r="B33" s="59" t="str">
        <f t="shared" si="10"/>
        <v/>
      </c>
      <c r="C33" s="59" t="str">
        <f t="shared" si="11"/>
        <v/>
      </c>
      <c r="D33" s="59" t="str">
        <f t="shared" si="12"/>
        <v/>
      </c>
      <c r="E33" s="59"/>
      <c r="F33" s="58"/>
      <c r="G33" s="59"/>
      <c r="H33" s="59"/>
      <c r="I33" s="59"/>
      <c r="J33" s="71"/>
      <c r="K33" s="65" t="str">
        <f>IF(ISERROR(VLOOKUP(J33,#REF!,26,0)),"",VLOOKUP(J33,#REF!,26,0))</f>
        <v/>
      </c>
      <c r="L33" s="66" t="str">
        <f>IF(ISERROR(VLOOKUP(J33,#REF!,27,0)),"",VLOOKUP(J33,#REF!,27,0))</f>
        <v/>
      </c>
      <c r="M33" s="67" t="str">
        <f t="shared" si="1"/>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3"/>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6"/>
        <v>0</v>
      </c>
      <c r="BL33" s="109"/>
      <c r="BM33" s="92">
        <f t="shared" si="7"/>
        <v>0</v>
      </c>
      <c r="BN33" s="106"/>
      <c r="BR33" s="53">
        <f t="shared" si="0"/>
        <v>0</v>
      </c>
      <c r="BS33" s="111" t="e">
        <f t="shared" si="9"/>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77</v>
      </c>
      <c r="R34" s="85">
        <f t="shared" ref="R34:BM34" si="14">SUM(R7:R33)</f>
        <v>0</v>
      </c>
      <c r="S34" s="85">
        <f t="shared" si="14"/>
        <v>0</v>
      </c>
      <c r="T34" s="85">
        <f t="shared" si="14"/>
        <v>0</v>
      </c>
      <c r="U34" s="85">
        <f t="shared" si="14"/>
        <v>159</v>
      </c>
      <c r="V34" s="85">
        <f t="shared" si="14"/>
        <v>0</v>
      </c>
      <c r="W34" s="85">
        <f t="shared" si="14"/>
        <v>1.004</v>
      </c>
      <c r="X34" s="85">
        <f t="shared" si="14"/>
        <v>0</v>
      </c>
      <c r="Y34" s="85"/>
      <c r="Z34" s="85">
        <f t="shared" si="14"/>
        <v>0</v>
      </c>
      <c r="AA34" s="85">
        <f t="shared" si="14"/>
        <v>0</v>
      </c>
      <c r="AB34" s="85">
        <f t="shared" si="14"/>
        <v>0</v>
      </c>
      <c r="AC34" s="85">
        <f t="shared" si="14"/>
        <v>0</v>
      </c>
      <c r="AD34" s="85">
        <f t="shared" si="14"/>
        <v>0</v>
      </c>
      <c r="AE34" s="85">
        <f t="shared" si="14"/>
        <v>0</v>
      </c>
      <c r="AF34" s="85">
        <f t="shared" si="14"/>
        <v>0</v>
      </c>
      <c r="AG34" s="85">
        <f t="shared" si="14"/>
        <v>0</v>
      </c>
      <c r="AH34" s="85">
        <f t="shared" si="14"/>
        <v>0</v>
      </c>
      <c r="AI34" s="85">
        <f t="shared" si="14"/>
        <v>0</v>
      </c>
      <c r="AJ34" s="85">
        <f t="shared" si="14"/>
        <v>0</v>
      </c>
      <c r="AK34" s="85">
        <f t="shared" si="14"/>
        <v>0</v>
      </c>
      <c r="AL34" s="85">
        <f t="shared" si="14"/>
        <v>0</v>
      </c>
      <c r="AM34" s="85">
        <f t="shared" si="14"/>
        <v>0</v>
      </c>
      <c r="AN34" s="85">
        <f t="shared" si="14"/>
        <v>0</v>
      </c>
      <c r="AO34" s="85">
        <f t="shared" si="14"/>
        <v>500</v>
      </c>
      <c r="AP34" s="85">
        <f t="shared" si="14"/>
        <v>0</v>
      </c>
      <c r="AQ34" s="85">
        <f t="shared" si="14"/>
        <v>0</v>
      </c>
      <c r="AR34" s="85">
        <f t="shared" si="14"/>
        <v>0</v>
      </c>
      <c r="AS34" s="85"/>
      <c r="AT34" s="85">
        <f t="shared" si="14"/>
        <v>0</v>
      </c>
      <c r="AU34" s="85">
        <f t="shared" si="14"/>
        <v>600</v>
      </c>
      <c r="AV34" s="85">
        <f t="shared" si="14"/>
        <v>0</v>
      </c>
      <c r="AW34" s="85">
        <f t="shared" si="14"/>
        <v>0</v>
      </c>
      <c r="AX34" s="85">
        <f t="shared" si="14"/>
        <v>0</v>
      </c>
      <c r="AY34" s="85">
        <f t="shared" si="14"/>
        <v>10875</v>
      </c>
      <c r="AZ34" s="85">
        <f t="shared" si="14"/>
        <v>9875</v>
      </c>
      <c r="BA34" s="85">
        <f t="shared" si="14"/>
        <v>21850</v>
      </c>
      <c r="BB34" s="85">
        <f t="shared" si="14"/>
        <v>-100</v>
      </c>
      <c r="BC34" s="85">
        <f t="shared" si="14"/>
        <v>0</v>
      </c>
      <c r="BD34" s="85">
        <f t="shared" si="14"/>
        <v>0</v>
      </c>
      <c r="BE34" s="85">
        <f t="shared" si="14"/>
        <v>0</v>
      </c>
      <c r="BF34" s="85">
        <f t="shared" si="14"/>
        <v>-100</v>
      </c>
      <c r="BG34" s="85">
        <f t="shared" si="14"/>
        <v>21750</v>
      </c>
      <c r="BH34" s="85">
        <f t="shared" si="14"/>
        <v>400</v>
      </c>
      <c r="BI34" s="85">
        <f t="shared" si="14"/>
        <v>1301.48</v>
      </c>
      <c r="BJ34" s="85">
        <f t="shared" si="14"/>
        <v>303.43999999999994</v>
      </c>
      <c r="BK34" s="85">
        <f t="shared" si="14"/>
        <v>19745.080000000002</v>
      </c>
      <c r="BL34" s="85">
        <f t="shared" si="14"/>
        <v>0</v>
      </c>
      <c r="BM34" s="85">
        <f t="shared" si="14"/>
        <v>19745.080000000002</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548</v>
      </c>
      <c r="BS53" s="51" t="s">
        <v>4</v>
      </c>
      <c r="BT53" s="51" t="s">
        <v>75</v>
      </c>
      <c r="BU53" s="51">
        <v>0</v>
      </c>
      <c r="BV53" s="51" t="s">
        <v>76</v>
      </c>
      <c r="BW53" s="51" t="s">
        <v>77</v>
      </c>
      <c r="BX53" s="51" t="s">
        <v>78</v>
      </c>
      <c r="BY53" s="51">
        <v>29</v>
      </c>
      <c r="BZ53" s="51">
        <v>2</v>
      </c>
      <c r="CA53" s="51">
        <v>2</v>
      </c>
      <c r="CB53" s="51"/>
      <c r="CC53" s="53">
        <v>42766</v>
      </c>
      <c r="CD53" s="53">
        <f t="shared" ref="CD53:CD66" si="15">VLOOKUP(B7,BQ:CC,13,0)</f>
        <v>42947</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549</v>
      </c>
      <c r="BS54" s="51" t="s">
        <v>5</v>
      </c>
      <c r="BT54" s="51" t="s">
        <v>82</v>
      </c>
      <c r="BU54" s="51">
        <v>0.5</v>
      </c>
      <c r="BV54" s="51" t="s">
        <v>110</v>
      </c>
      <c r="BW54" s="51" t="s">
        <v>111</v>
      </c>
      <c r="BX54" s="51" t="s">
        <v>83</v>
      </c>
      <c r="BY54" s="51">
        <v>30</v>
      </c>
      <c r="BZ54" s="51">
        <v>3</v>
      </c>
      <c r="CA54" s="51">
        <v>3</v>
      </c>
      <c r="CB54" s="51"/>
      <c r="CC54" s="53">
        <v>42794</v>
      </c>
      <c r="CD54" s="53">
        <f t="shared" si="15"/>
        <v>42947</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550</v>
      </c>
      <c r="BS55" s="51" t="s">
        <v>113</v>
      </c>
      <c r="BT55" s="51" t="s">
        <v>114</v>
      </c>
      <c r="BU55" s="51">
        <v>1</v>
      </c>
      <c r="BV55" s="51" t="s">
        <v>80</v>
      </c>
      <c r="BW55" s="51"/>
      <c r="BX55" s="51" t="s">
        <v>115</v>
      </c>
      <c r="BY55" s="51">
        <v>31</v>
      </c>
      <c r="BZ55" s="51">
        <v>4</v>
      </c>
      <c r="CA55" s="51">
        <v>4</v>
      </c>
      <c r="CB55" s="51"/>
      <c r="CC55" s="53">
        <v>42825</v>
      </c>
      <c r="CD55" s="53">
        <f t="shared" si="15"/>
        <v>42947</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551</v>
      </c>
      <c r="BS56" s="51"/>
      <c r="BT56" s="51"/>
      <c r="BU56" s="51">
        <v>1.5</v>
      </c>
      <c r="BV56" s="51" t="s">
        <v>118</v>
      </c>
      <c r="BW56" s="51"/>
      <c r="BX56" s="51" t="s">
        <v>119</v>
      </c>
      <c r="BY56" s="51"/>
      <c r="BZ56" s="51">
        <v>5</v>
      </c>
      <c r="CA56" s="51">
        <v>5</v>
      </c>
      <c r="CB56" s="51"/>
      <c r="CC56" s="53">
        <v>42855</v>
      </c>
      <c r="CD56" s="53">
        <f t="shared" si="15"/>
        <v>42947</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552</v>
      </c>
      <c r="BS57" s="51"/>
      <c r="BT57" s="51"/>
      <c r="BU57" s="51"/>
      <c r="BV57" s="51" t="s">
        <v>122</v>
      </c>
      <c r="BW57" s="51"/>
      <c r="BX57" s="51" t="s">
        <v>123</v>
      </c>
      <c r="BY57" s="51"/>
      <c r="BZ57" s="51">
        <v>6</v>
      </c>
      <c r="CA57" s="51">
        <v>6</v>
      </c>
      <c r="CB57" s="51"/>
      <c r="CC57" s="53">
        <v>42886</v>
      </c>
      <c r="CD57" s="53">
        <f t="shared" si="15"/>
        <v>42947</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553</v>
      </c>
      <c r="BS58" s="51"/>
      <c r="BT58" s="51"/>
      <c r="BU58" s="51"/>
      <c r="BV58" s="51" t="s">
        <v>126</v>
      </c>
      <c r="BW58" s="51"/>
      <c r="BX58" s="51"/>
      <c r="BY58" s="51"/>
      <c r="BZ58" s="51">
        <v>7</v>
      </c>
      <c r="CA58" s="51">
        <v>7</v>
      </c>
      <c r="CB58" s="51"/>
      <c r="CC58" s="53">
        <v>42916</v>
      </c>
      <c r="CD58" s="53" t="e">
        <f t="shared" si="15"/>
        <v>#N/A</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554</v>
      </c>
      <c r="BS59" s="51"/>
      <c r="BT59" s="51"/>
      <c r="BU59" s="51"/>
      <c r="BV59" s="51" t="s">
        <v>129</v>
      </c>
      <c r="BW59" s="51"/>
      <c r="BX59" s="51"/>
      <c r="BY59" s="51"/>
      <c r="BZ59" s="51">
        <v>8</v>
      </c>
      <c r="CA59" s="51">
        <v>8</v>
      </c>
      <c r="CB59" s="51"/>
      <c r="CC59" s="53">
        <v>42947</v>
      </c>
      <c r="CD59" s="53" t="e">
        <f t="shared" si="15"/>
        <v>#N/A</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555</v>
      </c>
      <c r="BS60" s="51"/>
      <c r="BT60" s="51"/>
      <c r="BU60" s="51"/>
      <c r="BV60" s="51" t="s">
        <v>132</v>
      </c>
      <c r="BW60" s="51"/>
      <c r="BX60" s="51"/>
      <c r="BY60" s="51"/>
      <c r="BZ60" s="51">
        <v>9</v>
      </c>
      <c r="CA60" s="51">
        <v>9</v>
      </c>
      <c r="CB60" s="51"/>
      <c r="CC60" s="53">
        <v>42978</v>
      </c>
      <c r="CD60" s="53" t="e">
        <f t="shared" si="15"/>
        <v>#N/A</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556</v>
      </c>
      <c r="BS61" s="51"/>
      <c r="BT61" s="51"/>
      <c r="BU61" s="51"/>
      <c r="BV61" s="51" t="s">
        <v>135</v>
      </c>
      <c r="BW61" s="51"/>
      <c r="BX61" s="51"/>
      <c r="BY61" s="51"/>
      <c r="BZ61" s="51">
        <v>10</v>
      </c>
      <c r="CA61" s="51">
        <v>10</v>
      </c>
      <c r="CB61" s="51"/>
      <c r="CC61" s="53">
        <v>43008</v>
      </c>
      <c r="CD61" s="53" t="e">
        <f t="shared" si="15"/>
        <v>#N/A</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557</v>
      </c>
      <c r="BS62" s="51"/>
      <c r="BT62" s="51"/>
      <c r="BU62" s="51"/>
      <c r="BV62" s="51" t="s">
        <v>138</v>
      </c>
      <c r="BW62" s="51"/>
      <c r="BX62" s="51"/>
      <c r="BY62" s="51"/>
      <c r="BZ62" s="51">
        <v>11</v>
      </c>
      <c r="CA62" s="51">
        <v>11</v>
      </c>
      <c r="CB62" s="51"/>
      <c r="CC62" s="53">
        <v>43039</v>
      </c>
      <c r="CD62" s="53" t="e">
        <f t="shared" si="15"/>
        <v>#N/A</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558</v>
      </c>
      <c r="BS63" s="51"/>
      <c r="BT63" s="51"/>
      <c r="BU63" s="51"/>
      <c r="BV63" s="51" t="s">
        <v>141</v>
      </c>
      <c r="BW63" s="51"/>
      <c r="BX63" s="51"/>
      <c r="BY63" s="51"/>
      <c r="BZ63" s="51">
        <v>12</v>
      </c>
      <c r="CA63" s="51">
        <v>12</v>
      </c>
      <c r="CB63" s="51"/>
      <c r="CC63" s="53">
        <v>43069</v>
      </c>
      <c r="CD63" s="53" t="e">
        <f t="shared" si="15"/>
        <v>#N/A</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559</v>
      </c>
      <c r="BS64" s="51"/>
      <c r="BT64" s="51"/>
      <c r="BU64" s="51"/>
      <c r="BV64" s="51" t="s">
        <v>144</v>
      </c>
      <c r="BW64" s="51"/>
      <c r="BX64" s="51"/>
      <c r="BY64" s="51"/>
      <c r="BZ64" s="51">
        <v>13</v>
      </c>
      <c r="CA64" s="51">
        <v>13</v>
      </c>
      <c r="CB64" s="51"/>
      <c r="CC64" s="53">
        <v>43100</v>
      </c>
      <c r="CD64" s="53" t="e">
        <f t="shared" si="15"/>
        <v>#N/A</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560</v>
      </c>
      <c r="BS65" s="51"/>
      <c r="BT65" s="51"/>
      <c r="BU65" s="51"/>
      <c r="BV65" s="51" t="s">
        <v>146</v>
      </c>
      <c r="BW65" s="51"/>
      <c r="BX65" s="51"/>
      <c r="BY65" s="51"/>
      <c r="BZ65" s="51">
        <v>14</v>
      </c>
      <c r="CA65" s="51">
        <v>14</v>
      </c>
      <c r="CB65" s="51"/>
      <c r="CC65" s="53"/>
      <c r="CD65" s="53" t="e">
        <f t="shared" si="15"/>
        <v>#N/A</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t="s">
        <v>561</v>
      </c>
      <c r="BS66" s="51"/>
      <c r="BT66" s="51"/>
      <c r="BU66" s="51"/>
      <c r="BV66" s="51" t="s">
        <v>147</v>
      </c>
      <c r="BW66" s="51"/>
      <c r="BX66" s="51"/>
      <c r="BY66" s="51"/>
      <c r="BZ66" s="51">
        <v>15</v>
      </c>
      <c r="CA66" s="51">
        <v>15</v>
      </c>
      <c r="CB66" s="51"/>
      <c r="CC66" s="51"/>
      <c r="CD66" s="53" t="e">
        <f t="shared" si="15"/>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t="s">
        <v>562</v>
      </c>
      <c r="BS67" s="51"/>
      <c r="BT67" s="51"/>
      <c r="BU67" s="51"/>
      <c r="BV67" s="51" t="s">
        <v>148</v>
      </c>
      <c r="BW67" s="51"/>
      <c r="BX67" s="51"/>
      <c r="BY67" s="51"/>
      <c r="BZ67" s="51">
        <v>16</v>
      </c>
      <c r="CA67" s="51">
        <v>16</v>
      </c>
      <c r="CB67" s="51"/>
      <c r="CC67" s="51"/>
      <c r="CD67" s="53" t="e">
        <f t="shared" ref="CD67:CD72" si="16">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t="s">
        <v>563</v>
      </c>
      <c r="BS68" s="51"/>
      <c r="BT68" s="51"/>
      <c r="BU68" s="51"/>
      <c r="BV68" s="51" t="s">
        <v>149</v>
      </c>
      <c r="BW68" s="51"/>
      <c r="BX68" s="51"/>
      <c r="BY68" s="51"/>
      <c r="BZ68" s="51">
        <v>17</v>
      </c>
      <c r="CA68" s="51">
        <v>17</v>
      </c>
      <c r="CB68" s="51"/>
      <c r="CC68" s="51"/>
      <c r="CD68" s="53" t="e">
        <f t="shared" si="16"/>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t="s">
        <v>564</v>
      </c>
      <c r="BS69" s="51"/>
      <c r="BT69" s="51"/>
      <c r="BU69" s="51"/>
      <c r="BV69" s="51" t="s">
        <v>150</v>
      </c>
      <c r="BW69" s="51"/>
      <c r="BX69" s="51"/>
      <c r="BY69" s="51"/>
      <c r="BZ69" s="51">
        <v>18</v>
      </c>
      <c r="CA69" s="51">
        <v>18</v>
      </c>
      <c r="CB69" s="51"/>
      <c r="CC69" s="51"/>
      <c r="CD69" s="53" t="e">
        <f t="shared" si="16"/>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t="s">
        <v>565</v>
      </c>
      <c r="BS70" s="51"/>
      <c r="BT70" s="51"/>
      <c r="BU70" s="51"/>
      <c r="BV70" s="51" t="s">
        <v>151</v>
      </c>
      <c r="BW70" s="51"/>
      <c r="BX70" s="51"/>
      <c r="BY70" s="51"/>
      <c r="BZ70" s="51">
        <v>19</v>
      </c>
      <c r="CA70" s="51">
        <v>19</v>
      </c>
      <c r="CB70" s="51"/>
      <c r="CC70" s="51"/>
      <c r="CD70" s="53" t="e">
        <f t="shared" si="16"/>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t="s">
        <v>566</v>
      </c>
      <c r="BS71" s="51"/>
      <c r="BT71" s="51"/>
      <c r="BU71" s="51"/>
      <c r="BV71" s="51"/>
      <c r="BW71" s="51"/>
      <c r="BX71" s="51"/>
      <c r="BY71" s="51"/>
      <c r="BZ71" s="51">
        <v>20</v>
      </c>
      <c r="CA71" s="51">
        <v>20</v>
      </c>
      <c r="CB71" s="51"/>
      <c r="CC71" s="51"/>
      <c r="CD71" s="53" t="e">
        <f t="shared" si="16"/>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t="s">
        <v>567</v>
      </c>
      <c r="BS72" s="51"/>
      <c r="BT72" s="51"/>
      <c r="BU72" s="51"/>
      <c r="BV72" s="51"/>
      <c r="BW72" s="51"/>
      <c r="BX72" s="51"/>
      <c r="BY72" s="51"/>
      <c r="BZ72" s="51">
        <v>21</v>
      </c>
      <c r="CA72" s="51">
        <v>21</v>
      </c>
      <c r="CB72" s="51"/>
      <c r="CC72" s="51"/>
      <c r="CD72" s="53" t="e">
        <f t="shared" si="16"/>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t="s">
        <v>568</v>
      </c>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t="s">
        <v>569</v>
      </c>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t="s">
        <v>570</v>
      </c>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t="s">
        <v>571</v>
      </c>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t="s">
        <v>572</v>
      </c>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t="s">
        <v>573</v>
      </c>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t="s">
        <v>574</v>
      </c>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t="s">
        <v>575</v>
      </c>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t="s">
        <v>576</v>
      </c>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t="s">
        <v>577</v>
      </c>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BR83" s="49" t="s">
        <v>578</v>
      </c>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BR84" s="49" t="s">
        <v>579</v>
      </c>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BR85" s="49" t="s">
        <v>580</v>
      </c>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J7:AQ33 AU7:AZ33" name="区域5" securityDescriptor=""/>
    <protectedRange sqref="A35:IV35" name="区域8" securityDescriptor=""/>
    <protectedRange sqref="BL7:BL33" name="区域11" securityDescriptor=""/>
  </protectedRanges>
  <mergeCells count="78">
    <mergeCell ref="H35:I35"/>
    <mergeCell ref="N35:O35"/>
    <mergeCell ref="Q35:R35"/>
    <mergeCell ref="S35:T35"/>
    <mergeCell ref="BJ5:BJ6"/>
    <mergeCell ref="BC5:BC6"/>
    <mergeCell ref="AQ5:AQ6"/>
    <mergeCell ref="AR5:AR6"/>
    <mergeCell ref="AT5:AT6"/>
    <mergeCell ref="AU5:AU6"/>
    <mergeCell ref="AV5:AV6"/>
    <mergeCell ref="AW5:AW6"/>
    <mergeCell ref="AH5:AH6"/>
    <mergeCell ref="AI5:AI6"/>
    <mergeCell ref="AJ5:AK5"/>
    <mergeCell ref="AL5:AL6"/>
    <mergeCell ref="BK5:BK6"/>
    <mergeCell ref="BL5:BL6"/>
    <mergeCell ref="BM5:BM6"/>
    <mergeCell ref="BN5:BN6"/>
    <mergeCell ref="A34:P34"/>
    <mergeCell ref="BD5:BD6"/>
    <mergeCell ref="BE5:BE6"/>
    <mergeCell ref="BF5:BF6"/>
    <mergeCell ref="BG5:BG6"/>
    <mergeCell ref="BH5:BH6"/>
    <mergeCell ref="BI5:BI6"/>
    <mergeCell ref="AX5:AX6"/>
    <mergeCell ref="AY5:AY6"/>
    <mergeCell ref="AZ5:AZ6"/>
    <mergeCell ref="BA5:BA6"/>
    <mergeCell ref="BB5:BB6"/>
    <mergeCell ref="AM5:AM6"/>
    <mergeCell ref="AP5:AP6"/>
    <mergeCell ref="AB5:AB6"/>
    <mergeCell ref="AC5:AC6"/>
    <mergeCell ref="AD5:AD6"/>
    <mergeCell ref="AE5:AE6"/>
    <mergeCell ref="AF5:AF6"/>
    <mergeCell ref="AG5:AG6"/>
    <mergeCell ref="AA5:AA6"/>
    <mergeCell ref="O5:O6"/>
    <mergeCell ref="P5:P6"/>
    <mergeCell ref="Q5:Q6"/>
    <mergeCell ref="R5:R6"/>
    <mergeCell ref="S5:S6"/>
    <mergeCell ref="T5:T6"/>
    <mergeCell ref="U5:U6"/>
    <mergeCell ref="V5:V6"/>
    <mergeCell ref="W5:W6"/>
    <mergeCell ref="X5:X6"/>
    <mergeCell ref="Z5:Z6"/>
    <mergeCell ref="N5:N6"/>
    <mergeCell ref="AU3:BA3"/>
    <mergeCell ref="BB3:BK3"/>
    <mergeCell ref="A5:A6"/>
    <mergeCell ref="B5:B6"/>
    <mergeCell ref="C5:C6"/>
    <mergeCell ref="D5:D6"/>
    <mergeCell ref="E5:E6"/>
    <mergeCell ref="F5:F6"/>
    <mergeCell ref="G5:G6"/>
    <mergeCell ref="H5:H6"/>
    <mergeCell ref="I5:I6"/>
    <mergeCell ref="J5:J6"/>
    <mergeCell ref="K5:K6"/>
    <mergeCell ref="L5:L6"/>
    <mergeCell ref="M5:M6"/>
    <mergeCell ref="A1:BN1"/>
    <mergeCell ref="A2:P4"/>
    <mergeCell ref="Q2:BA2"/>
    <mergeCell ref="BB2:BF2"/>
    <mergeCell ref="BH2:BJ2"/>
    <mergeCell ref="Q3:Z4"/>
    <mergeCell ref="AA3:AE4"/>
    <mergeCell ref="AG3:AH3"/>
    <mergeCell ref="AJ3:AM3"/>
    <mergeCell ref="AR3:AT3"/>
  </mergeCells>
  <phoneticPr fontId="3" type="noConversion"/>
  <dataValidations count="10">
    <dataValidation type="list" allowBlank="1" showInputMessage="1" showErrorMessage="1" sqref="E7:E33">
      <formula1>$BT$53:$BT$55</formula1>
    </dataValidation>
    <dataValidation type="list" allowBlank="1" showInputMessage="1" showErrorMessage="1" sqref="I7:I33">
      <formula1>$BX$53:$BX$57</formula1>
    </dataValidation>
    <dataValidation type="list" allowBlank="1" showInputMessage="1" showErrorMessage="1" sqref="N7:N33">
      <formula1>$BY$52:$BY$55</formula1>
    </dataValidation>
    <dataValidation type="list" allowBlank="1" showInputMessage="1" showErrorMessage="1" sqref="D7:D33">
      <formula1>$BS$53:$BS$55</formula1>
    </dataValidation>
    <dataValidation type="list" allowBlank="1" showInputMessage="1" showErrorMessage="1" sqref="C8:C33">
      <formula1>$BR$53:$BR$65</formula1>
    </dataValidation>
    <dataValidation type="list" allowBlank="1" showInputMessage="1" showErrorMessage="1" sqref="H7:H32">
      <formula1>$BW$53:$BW$54</formula1>
    </dataValidation>
    <dataValidation type="list" allowBlank="1" showInputMessage="1" showErrorMessage="1" sqref="O7:O33">
      <formula1>$BZ$52:$BZ$82</formula1>
    </dataValidation>
    <dataValidation type="list" allowBlank="1" showInputMessage="1" showErrorMessage="1" sqref="G7:G33">
      <formula1>$BV$53:$BV$70</formula1>
    </dataValidation>
    <dataValidation type="list" allowBlank="1" showInputMessage="1" showErrorMessage="1" sqref="B7:B33">
      <formula1>$BQ$53:$BQ$64</formula1>
    </dataValidation>
    <dataValidation type="list" allowBlank="1" showInputMessage="1" showErrorMessage="1" sqref="C7">
      <formula1>$BR$53:$BR$85</formula1>
    </dataValidation>
  </dataValidations>
  <pageMargins left="0.69791666666666696" right="0.69791666666666696" top="0.75" bottom="0.75" header="0.3" footer="0.3"/>
  <pageSetup paperSize="9" orientation="portrait"/>
  <headerFooter alignWithMargins="0"/>
  <legacyDrawing r:id="rId1"/>
</worksheet>
</file>

<file path=xl/worksheets/sheet10.xml><?xml version="1.0" encoding="utf-8"?>
<worksheet xmlns="http://schemas.openxmlformats.org/spreadsheetml/2006/main" xmlns:r="http://schemas.openxmlformats.org/officeDocument/2006/relationships">
  <dimension ref="A1:Q18"/>
  <sheetViews>
    <sheetView workbookViewId="0">
      <selection activeCell="L25" sqref="L25"/>
    </sheetView>
  </sheetViews>
  <sheetFormatPr defaultColWidth="9" defaultRowHeight="14.25"/>
  <cols>
    <col min="1" max="1" width="4.375" style="20" customWidth="1"/>
    <col min="2" max="2" width="7.375" style="20" customWidth="1"/>
    <col min="3" max="3" width="7.125" style="20" customWidth="1"/>
    <col min="4" max="4" width="7" style="20" customWidth="1"/>
    <col min="5" max="14" width="6.375" style="20" customWidth="1"/>
    <col min="15" max="15" width="7.25" style="20" customWidth="1"/>
    <col min="16" max="16" width="6.875" style="20" customWidth="1"/>
    <col min="17" max="17" width="28.625" style="20" customWidth="1"/>
    <col min="18" max="255" width="6.875" style="20" customWidth="1"/>
    <col min="256" max="16384" width="9" style="20"/>
  </cols>
  <sheetData>
    <row r="1" spans="1:17" ht="21.75" customHeight="1">
      <c r="A1" s="544" t="s">
        <v>631</v>
      </c>
      <c r="B1" s="544"/>
      <c r="C1" s="544"/>
      <c r="D1" s="544"/>
      <c r="E1" s="544"/>
      <c r="F1" s="544"/>
      <c r="G1" s="544"/>
      <c r="H1" s="544"/>
      <c r="I1" s="544"/>
      <c r="J1" s="544"/>
      <c r="K1" s="544"/>
      <c r="L1" s="544"/>
      <c r="M1" s="544"/>
      <c r="N1" s="544"/>
      <c r="O1" s="544"/>
      <c r="P1" s="544"/>
      <c r="Q1" s="544"/>
    </row>
    <row r="2" spans="1:17">
      <c r="A2" s="544" t="s">
        <v>483</v>
      </c>
      <c r="B2" s="544"/>
      <c r="C2" s="544"/>
      <c r="D2" s="544"/>
      <c r="E2" s="21"/>
      <c r="F2" s="21"/>
      <c r="G2" s="21"/>
      <c r="H2" s="21"/>
      <c r="I2" s="33"/>
      <c r="J2" s="21"/>
      <c r="K2" s="33"/>
      <c r="L2" s="34"/>
      <c r="M2" s="34"/>
      <c r="N2" s="34"/>
      <c r="O2" s="33"/>
      <c r="P2" s="34"/>
      <c r="Q2" s="21"/>
    </row>
    <row r="3" spans="1:17" ht="33" customHeight="1">
      <c r="A3" s="22" t="s">
        <v>9</v>
      </c>
      <c r="B3" s="22" t="s">
        <v>18</v>
      </c>
      <c r="C3" s="22" t="s">
        <v>12</v>
      </c>
      <c r="D3" s="22" t="s">
        <v>175</v>
      </c>
      <c r="E3" s="22" t="s">
        <v>22</v>
      </c>
      <c r="F3" s="22" t="s">
        <v>23</v>
      </c>
      <c r="G3" s="22" t="s">
        <v>176</v>
      </c>
      <c r="H3" s="22" t="s">
        <v>177</v>
      </c>
      <c r="I3" s="22" t="s">
        <v>178</v>
      </c>
      <c r="J3" s="22" t="s">
        <v>179</v>
      </c>
      <c r="K3" s="22" t="s">
        <v>180</v>
      </c>
      <c r="L3" s="22" t="s">
        <v>119</v>
      </c>
      <c r="M3" s="22" t="s">
        <v>181</v>
      </c>
      <c r="N3" s="22" t="s">
        <v>182</v>
      </c>
      <c r="O3" s="35" t="s">
        <v>183</v>
      </c>
      <c r="P3" s="36" t="s">
        <v>184</v>
      </c>
      <c r="Q3" s="36" t="s">
        <v>65</v>
      </c>
    </row>
    <row r="4" spans="1:17">
      <c r="A4" s="23">
        <v>1</v>
      </c>
      <c r="B4" s="24" t="s">
        <v>632</v>
      </c>
      <c r="C4" s="25" t="s">
        <v>633</v>
      </c>
      <c r="D4" s="26">
        <v>0</v>
      </c>
      <c r="E4" s="27">
        <v>31</v>
      </c>
      <c r="F4" s="27">
        <v>31</v>
      </c>
      <c r="G4" s="27"/>
      <c r="H4" s="28"/>
      <c r="I4" s="32"/>
      <c r="J4" s="32"/>
      <c r="K4" s="32"/>
      <c r="L4" s="32"/>
      <c r="M4" s="32"/>
      <c r="N4" s="32"/>
      <c r="O4" s="26"/>
      <c r="P4" s="37"/>
      <c r="Q4" s="25"/>
    </row>
    <row r="5" spans="1:17">
      <c r="A5" s="23">
        <v>2</v>
      </c>
      <c r="B5" s="24" t="s">
        <v>634</v>
      </c>
      <c r="C5" s="29" t="s">
        <v>633</v>
      </c>
      <c r="D5" s="30">
        <v>0</v>
      </c>
      <c r="E5" s="31">
        <v>31</v>
      </c>
      <c r="F5" s="31">
        <v>31</v>
      </c>
      <c r="G5" s="27"/>
      <c r="H5" s="32"/>
      <c r="I5" s="32"/>
      <c r="J5" s="32"/>
      <c r="K5" s="32"/>
      <c r="L5" s="32"/>
      <c r="M5" s="32"/>
      <c r="N5" s="32"/>
      <c r="O5" s="32"/>
      <c r="P5" s="38"/>
      <c r="Q5" s="25"/>
    </row>
    <row r="6" spans="1:17">
      <c r="A6" s="23">
        <v>3</v>
      </c>
      <c r="B6" s="24" t="s">
        <v>79</v>
      </c>
      <c r="C6" s="29" t="s">
        <v>4</v>
      </c>
      <c r="D6" s="30">
        <v>0</v>
      </c>
      <c r="E6" s="31">
        <v>31</v>
      </c>
      <c r="F6" s="31">
        <v>31</v>
      </c>
      <c r="G6" s="27"/>
      <c r="H6" s="32"/>
      <c r="I6" s="28"/>
      <c r="J6" s="32"/>
      <c r="K6" s="32"/>
      <c r="L6" s="32"/>
      <c r="M6" s="32"/>
      <c r="N6" s="32"/>
      <c r="O6" s="32"/>
      <c r="P6" s="38"/>
      <c r="Q6" s="25"/>
    </row>
    <row r="7" spans="1:17">
      <c r="A7" s="23">
        <v>4</v>
      </c>
      <c r="B7" s="24" t="s">
        <v>635</v>
      </c>
      <c r="C7" s="29" t="s">
        <v>4</v>
      </c>
      <c r="D7" s="30">
        <v>0</v>
      </c>
      <c r="E7" s="31">
        <v>31</v>
      </c>
      <c r="F7" s="31">
        <v>31</v>
      </c>
      <c r="G7" s="27"/>
      <c r="H7" s="32"/>
      <c r="I7" s="32"/>
      <c r="J7" s="32"/>
      <c r="K7" s="32"/>
      <c r="L7" s="32"/>
      <c r="M7" s="32"/>
      <c r="N7" s="32"/>
      <c r="O7" s="32"/>
      <c r="P7" s="38"/>
      <c r="Q7" s="25"/>
    </row>
    <row r="8" spans="1:17">
      <c r="A8" s="23">
        <v>5</v>
      </c>
      <c r="B8" s="24"/>
      <c r="C8" s="29"/>
      <c r="D8" s="30"/>
      <c r="E8" s="31"/>
      <c r="F8" s="27"/>
      <c r="G8" s="27"/>
      <c r="H8" s="32"/>
      <c r="I8" s="32"/>
      <c r="J8" s="32"/>
      <c r="K8" s="32"/>
      <c r="L8" s="32"/>
      <c r="M8" s="32"/>
      <c r="N8" s="32"/>
      <c r="O8" s="32"/>
      <c r="P8" s="38"/>
      <c r="Q8" s="25"/>
    </row>
    <row r="9" spans="1:17">
      <c r="A9" s="23">
        <v>6</v>
      </c>
      <c r="B9" s="25"/>
      <c r="C9" s="29"/>
      <c r="D9" s="30"/>
      <c r="E9" s="31"/>
      <c r="F9" s="27"/>
      <c r="G9" s="27"/>
      <c r="H9" s="32"/>
      <c r="I9" s="32"/>
      <c r="J9" s="32"/>
      <c r="K9" s="32"/>
      <c r="L9" s="32"/>
      <c r="M9" s="32"/>
      <c r="N9" s="32"/>
      <c r="O9" s="32"/>
      <c r="P9" s="38"/>
      <c r="Q9" s="25"/>
    </row>
    <row r="10" spans="1:17">
      <c r="A10" s="23">
        <v>7</v>
      </c>
      <c r="B10" s="24"/>
      <c r="C10" s="25"/>
      <c r="D10" s="32"/>
      <c r="E10" s="27"/>
      <c r="F10" s="27"/>
      <c r="G10" s="27"/>
      <c r="H10" s="26"/>
      <c r="I10" s="32"/>
      <c r="J10" s="32"/>
      <c r="K10" s="32"/>
      <c r="L10" s="32"/>
      <c r="M10" s="32"/>
      <c r="N10" s="32"/>
      <c r="O10" s="32"/>
      <c r="P10" s="39"/>
      <c r="Q10" s="25"/>
    </row>
    <row r="11" spans="1:17">
      <c r="A11" s="23">
        <v>8</v>
      </c>
      <c r="B11" s="24"/>
      <c r="C11" s="29"/>
      <c r="D11" s="30"/>
      <c r="E11" s="31"/>
      <c r="F11" s="31"/>
      <c r="G11" s="27"/>
      <c r="H11" s="32"/>
      <c r="I11" s="32"/>
      <c r="J11" s="32"/>
      <c r="K11" s="32"/>
      <c r="L11" s="32"/>
      <c r="M11" s="32"/>
      <c r="N11" s="32"/>
      <c r="O11" s="32"/>
      <c r="P11" s="38"/>
      <c r="Q11" s="25"/>
    </row>
    <row r="12" spans="1:17">
      <c r="A12" s="23">
        <v>9</v>
      </c>
      <c r="B12" s="25"/>
      <c r="C12" s="25"/>
      <c r="D12" s="32"/>
      <c r="E12" s="27"/>
      <c r="F12" s="27"/>
      <c r="G12" s="27"/>
      <c r="H12" s="32"/>
      <c r="I12" s="32"/>
      <c r="J12" s="32"/>
      <c r="K12" s="32"/>
      <c r="L12" s="32"/>
      <c r="M12" s="32"/>
      <c r="N12" s="32"/>
      <c r="O12" s="32"/>
      <c r="P12" s="38"/>
      <c r="Q12" s="25"/>
    </row>
    <row r="13" spans="1:17">
      <c r="A13" s="23">
        <v>10</v>
      </c>
      <c r="B13" s="24"/>
      <c r="C13" s="25"/>
      <c r="D13" s="32"/>
      <c r="E13" s="27"/>
      <c r="F13" s="27"/>
      <c r="G13" s="27"/>
      <c r="H13" s="26"/>
      <c r="I13" s="32"/>
      <c r="J13" s="32"/>
      <c r="K13" s="32"/>
      <c r="L13" s="32"/>
      <c r="M13" s="32"/>
      <c r="N13" s="32"/>
      <c r="O13" s="32"/>
      <c r="P13" s="39"/>
      <c r="Q13" s="25"/>
    </row>
    <row r="14" spans="1:17">
      <c r="A14" s="23">
        <v>11</v>
      </c>
      <c r="B14" s="24"/>
      <c r="C14" s="25"/>
      <c r="D14" s="32"/>
      <c r="E14" s="27"/>
      <c r="F14" s="27"/>
      <c r="G14" s="27"/>
      <c r="H14" s="32"/>
      <c r="I14" s="32"/>
      <c r="J14" s="32"/>
      <c r="K14" s="32"/>
      <c r="L14" s="32"/>
      <c r="M14" s="32"/>
      <c r="N14" s="32"/>
      <c r="O14" s="32"/>
      <c r="P14" s="38"/>
      <c r="Q14" s="25"/>
    </row>
    <row r="15" spans="1:17">
      <c r="A15" s="23">
        <v>12</v>
      </c>
      <c r="B15" s="24"/>
      <c r="C15" s="25"/>
      <c r="D15" s="32"/>
      <c r="E15" s="27"/>
      <c r="F15" s="27"/>
      <c r="G15" s="27"/>
      <c r="H15" s="32"/>
      <c r="I15" s="32"/>
      <c r="J15" s="32"/>
      <c r="K15" s="32"/>
      <c r="L15" s="32"/>
      <c r="M15" s="32"/>
      <c r="N15" s="32"/>
      <c r="O15" s="32"/>
      <c r="P15" s="38"/>
      <c r="Q15" s="25"/>
    </row>
    <row r="16" spans="1:17">
      <c r="A16" s="23">
        <v>13</v>
      </c>
      <c r="B16" s="24"/>
      <c r="C16" s="25"/>
      <c r="D16" s="32"/>
      <c r="E16" s="27"/>
      <c r="F16" s="27"/>
      <c r="G16" s="27"/>
      <c r="H16" s="32"/>
      <c r="I16" s="32"/>
      <c r="J16" s="32"/>
      <c r="K16" s="32"/>
      <c r="L16" s="32"/>
      <c r="M16" s="32"/>
      <c r="N16" s="32"/>
      <c r="O16" s="32"/>
      <c r="P16" s="38"/>
      <c r="Q16" s="25"/>
    </row>
    <row r="17" spans="1:17">
      <c r="A17" s="23">
        <v>14</v>
      </c>
      <c r="B17" s="24"/>
      <c r="C17" s="25"/>
      <c r="D17" s="32"/>
      <c r="E17" s="27"/>
      <c r="F17" s="27"/>
      <c r="G17" s="27"/>
      <c r="H17" s="32"/>
      <c r="I17" s="32"/>
      <c r="J17" s="32"/>
      <c r="K17" s="32"/>
      <c r="L17" s="32"/>
      <c r="M17" s="32"/>
      <c r="N17" s="32"/>
      <c r="O17" s="32"/>
      <c r="P17" s="38"/>
      <c r="Q17" s="25"/>
    </row>
    <row r="18" spans="1:17">
      <c r="A18" s="23">
        <v>15</v>
      </c>
      <c r="B18" s="24"/>
      <c r="C18" s="25"/>
      <c r="D18" s="32"/>
      <c r="E18" s="27"/>
      <c r="F18" s="27"/>
      <c r="G18" s="27"/>
      <c r="H18" s="32"/>
      <c r="I18" s="32"/>
      <c r="J18" s="32"/>
      <c r="K18" s="32"/>
      <c r="L18" s="32"/>
      <c r="M18" s="32"/>
      <c r="N18" s="32"/>
      <c r="O18" s="32"/>
      <c r="P18" s="38"/>
      <c r="Q18" s="25"/>
    </row>
  </sheetData>
  <sheetProtection sheet="1" autoFilter="0" pivotTables="0"/>
  <protectedRanges>
    <protectedRange sqref="A1:Q65536" name="区域1" securityDescriptor=""/>
  </protectedRanges>
  <mergeCells count="2">
    <mergeCell ref="A1:Q1"/>
    <mergeCell ref="A2:D2"/>
  </mergeCells>
  <phoneticPr fontId="3" type="noConversion"/>
  <pageMargins left="0.75" right="0.75" top="1" bottom="1" header="0.5" footer="0.5"/>
  <pageSetup paperSize="9" orientation="portrait"/>
  <headerFooter alignWithMargins="0"/>
</worksheet>
</file>

<file path=xl/worksheets/sheet11.xml><?xml version="1.0" encoding="utf-8"?>
<worksheet xmlns="http://schemas.openxmlformats.org/spreadsheetml/2006/main" xmlns:r="http://schemas.openxmlformats.org/officeDocument/2006/relationships">
  <dimension ref="A1:AP96"/>
  <sheetViews>
    <sheetView workbookViewId="0">
      <selection activeCell="N26" sqref="N26"/>
    </sheetView>
  </sheetViews>
  <sheetFormatPr defaultRowHeight="14.25"/>
  <sheetData>
    <row r="1" spans="1:42" ht="20.25">
      <c r="A1" s="552" t="s">
        <v>608</v>
      </c>
      <c r="B1" s="552"/>
      <c r="C1" s="552"/>
      <c r="D1" s="552"/>
      <c r="E1" s="552"/>
      <c r="F1" s="552"/>
      <c r="G1" s="552"/>
      <c r="H1" s="552"/>
      <c r="I1" s="552"/>
      <c r="J1" s="552"/>
      <c r="K1" s="552"/>
      <c r="L1" s="552"/>
      <c r="M1" s="552"/>
      <c r="N1" s="552"/>
      <c r="O1" s="552"/>
      <c r="P1" s="552"/>
      <c r="Q1" s="552"/>
      <c r="R1" s="552"/>
      <c r="S1" s="552"/>
      <c r="T1" s="552"/>
      <c r="U1" s="552"/>
      <c r="V1" s="552"/>
      <c r="W1" s="552"/>
      <c r="X1" s="552"/>
      <c r="Y1" s="552"/>
      <c r="Z1" s="552"/>
      <c r="AA1" s="552"/>
      <c r="AB1" s="552"/>
      <c r="AC1" s="552"/>
      <c r="AD1" s="552"/>
      <c r="AE1" s="552"/>
      <c r="AF1" s="552"/>
      <c r="AG1" s="552"/>
      <c r="AH1" s="552"/>
      <c r="AI1" s="552"/>
      <c r="AJ1" s="552"/>
      <c r="AK1" s="552"/>
      <c r="AL1" s="552"/>
      <c r="AM1" s="552"/>
      <c r="AN1" s="386"/>
      <c r="AO1" s="386"/>
      <c r="AP1" s="386"/>
    </row>
    <row r="2" spans="1:42">
      <c r="A2" s="545" t="s">
        <v>185</v>
      </c>
      <c r="B2" s="545" t="s">
        <v>609</v>
      </c>
      <c r="C2" s="545" t="s">
        <v>186</v>
      </c>
      <c r="D2" s="545" t="s">
        <v>18</v>
      </c>
      <c r="E2" s="545" t="s">
        <v>187</v>
      </c>
      <c r="F2" s="545" t="s">
        <v>12</v>
      </c>
      <c r="G2" s="545" t="s">
        <v>188</v>
      </c>
      <c r="H2" s="545" t="s">
        <v>189</v>
      </c>
      <c r="I2" s="545" t="s">
        <v>190</v>
      </c>
      <c r="J2" s="547" t="s">
        <v>191</v>
      </c>
      <c r="K2" s="547" t="s">
        <v>192</v>
      </c>
      <c r="L2" s="549" t="s">
        <v>193</v>
      </c>
      <c r="M2" s="550"/>
      <c r="N2" s="551"/>
      <c r="O2" s="549" t="s">
        <v>194</v>
      </c>
      <c r="P2" s="550"/>
      <c r="Q2" s="551"/>
      <c r="R2" s="549" t="s">
        <v>195</v>
      </c>
      <c r="S2" s="550"/>
      <c r="T2" s="550"/>
      <c r="U2" s="549" t="s">
        <v>196</v>
      </c>
      <c r="V2" s="550"/>
      <c r="W2" s="550"/>
      <c r="X2" s="549" t="s">
        <v>197</v>
      </c>
      <c r="Y2" s="550"/>
      <c r="Z2" s="551"/>
      <c r="AA2" s="549" t="s">
        <v>198</v>
      </c>
      <c r="AB2" s="550"/>
      <c r="AC2" s="551"/>
      <c r="AD2" s="549" t="s">
        <v>199</v>
      </c>
      <c r="AE2" s="550"/>
      <c r="AF2" s="551"/>
      <c r="AG2" s="549" t="s">
        <v>200</v>
      </c>
      <c r="AH2" s="550"/>
      <c r="AI2" s="551"/>
      <c r="AJ2" s="547" t="s">
        <v>201</v>
      </c>
      <c r="AK2" s="547" t="s">
        <v>202</v>
      </c>
      <c r="AL2" s="547" t="s">
        <v>203</v>
      </c>
      <c r="AM2" s="547" t="s">
        <v>204</v>
      </c>
      <c r="AN2" s="387"/>
      <c r="AO2" s="387"/>
      <c r="AP2" s="387"/>
    </row>
    <row r="3" spans="1:42">
      <c r="A3" s="546"/>
      <c r="B3" s="546"/>
      <c r="C3" s="546"/>
      <c r="D3" s="546"/>
      <c r="E3" s="546"/>
      <c r="F3" s="546"/>
      <c r="G3" s="554"/>
      <c r="H3" s="546"/>
      <c r="I3" s="546"/>
      <c r="J3" s="548"/>
      <c r="K3" s="553"/>
      <c r="L3" s="397" t="s">
        <v>205</v>
      </c>
      <c r="M3" s="397" t="s">
        <v>206</v>
      </c>
      <c r="N3" s="397" t="s">
        <v>207</v>
      </c>
      <c r="O3" s="397" t="s">
        <v>205</v>
      </c>
      <c r="P3" s="397" t="s">
        <v>206</v>
      </c>
      <c r="Q3" s="397" t="s">
        <v>207</v>
      </c>
      <c r="R3" s="397" t="s">
        <v>205</v>
      </c>
      <c r="S3" s="397" t="s">
        <v>206</v>
      </c>
      <c r="T3" s="397" t="s">
        <v>207</v>
      </c>
      <c r="U3" s="397" t="s">
        <v>205</v>
      </c>
      <c r="V3" s="397" t="s">
        <v>206</v>
      </c>
      <c r="W3" s="397" t="s">
        <v>207</v>
      </c>
      <c r="X3" s="397" t="s">
        <v>205</v>
      </c>
      <c r="Y3" s="397" t="s">
        <v>206</v>
      </c>
      <c r="Z3" s="397" t="s">
        <v>207</v>
      </c>
      <c r="AA3" s="397" t="s">
        <v>205</v>
      </c>
      <c r="AB3" s="397" t="s">
        <v>206</v>
      </c>
      <c r="AC3" s="397" t="s">
        <v>207</v>
      </c>
      <c r="AD3" s="397" t="s">
        <v>205</v>
      </c>
      <c r="AE3" s="397" t="s">
        <v>206</v>
      </c>
      <c r="AF3" s="397" t="s">
        <v>207</v>
      </c>
      <c r="AG3" s="397" t="s">
        <v>205</v>
      </c>
      <c r="AH3" s="397" t="s">
        <v>206</v>
      </c>
      <c r="AI3" s="397" t="s">
        <v>207</v>
      </c>
      <c r="AJ3" s="548"/>
      <c r="AK3" s="548"/>
      <c r="AL3" s="548"/>
      <c r="AM3" s="548"/>
      <c r="AN3" s="387"/>
      <c r="AO3" s="387"/>
      <c r="AP3" s="387"/>
    </row>
    <row r="4" spans="1:42" ht="22.5">
      <c r="A4" s="390" t="s">
        <v>74</v>
      </c>
      <c r="B4" s="395" t="s">
        <v>208</v>
      </c>
      <c r="C4" s="396" t="s">
        <v>127</v>
      </c>
      <c r="D4" s="401" t="s">
        <v>90</v>
      </c>
      <c r="E4" s="395" t="s">
        <v>610</v>
      </c>
      <c r="F4" s="389" t="s">
        <v>4</v>
      </c>
      <c r="G4" s="388">
        <v>173</v>
      </c>
      <c r="H4" s="393" t="s">
        <v>611</v>
      </c>
      <c r="I4" s="388" t="s">
        <v>209</v>
      </c>
      <c r="J4" s="403" t="s">
        <v>612</v>
      </c>
      <c r="K4" s="399" t="s">
        <v>210</v>
      </c>
      <c r="L4" s="403"/>
      <c r="M4" s="403"/>
      <c r="N4" s="403"/>
      <c r="O4" s="403" t="s">
        <v>370</v>
      </c>
      <c r="P4" s="403" t="s">
        <v>371</v>
      </c>
      <c r="Q4" s="403" t="s">
        <v>372</v>
      </c>
      <c r="R4" s="403" t="s">
        <v>373</v>
      </c>
      <c r="S4" s="403" t="s">
        <v>374</v>
      </c>
      <c r="T4" s="403" t="s">
        <v>613</v>
      </c>
      <c r="U4" s="403"/>
      <c r="V4" s="403"/>
      <c r="W4" s="403"/>
      <c r="X4" s="403" t="s">
        <v>373</v>
      </c>
      <c r="Y4" s="403" t="s">
        <v>375</v>
      </c>
      <c r="Z4" s="403" t="s">
        <v>374</v>
      </c>
      <c r="AA4" s="403" t="s">
        <v>614</v>
      </c>
      <c r="AB4" s="403" t="s">
        <v>615</v>
      </c>
      <c r="AC4" s="403" t="s">
        <v>616</v>
      </c>
      <c r="AD4" s="403" t="s">
        <v>617</v>
      </c>
      <c r="AE4" s="403" t="s">
        <v>618</v>
      </c>
      <c r="AF4" s="403" t="s">
        <v>613</v>
      </c>
      <c r="AG4" s="403" t="s">
        <v>614</v>
      </c>
      <c r="AH4" s="403" t="s">
        <v>619</v>
      </c>
      <c r="AI4" s="403" t="s">
        <v>613</v>
      </c>
      <c r="AJ4" s="403" t="s">
        <v>620</v>
      </c>
      <c r="AK4" s="403" t="s">
        <v>621</v>
      </c>
      <c r="AL4" s="403" t="s">
        <v>622</v>
      </c>
      <c r="AM4" s="402" t="s">
        <v>127</v>
      </c>
      <c r="AN4" s="386"/>
      <c r="AO4" s="386"/>
      <c r="AP4" s="391" t="s">
        <v>208</v>
      </c>
    </row>
    <row r="5" spans="1:42" ht="22.5">
      <c r="A5" s="390" t="s">
        <v>74</v>
      </c>
      <c r="B5" s="395" t="s">
        <v>208</v>
      </c>
      <c r="C5" s="396" t="s">
        <v>127</v>
      </c>
      <c r="D5" s="401" t="s">
        <v>79</v>
      </c>
      <c r="E5" s="395" t="s">
        <v>610</v>
      </c>
      <c r="F5" s="389" t="s">
        <v>4</v>
      </c>
      <c r="G5" s="388" t="s">
        <v>623</v>
      </c>
      <c r="H5" s="393" t="s">
        <v>211</v>
      </c>
      <c r="I5" s="388" t="s">
        <v>209</v>
      </c>
      <c r="J5" s="403" t="s">
        <v>212</v>
      </c>
      <c r="K5" s="399" t="s">
        <v>210</v>
      </c>
      <c r="L5" s="403"/>
      <c r="M5" s="403"/>
      <c r="N5" s="403"/>
      <c r="O5" s="403" t="s">
        <v>370</v>
      </c>
      <c r="P5" s="403" t="s">
        <v>371</v>
      </c>
      <c r="Q5" s="403" t="s">
        <v>372</v>
      </c>
      <c r="R5" s="403" t="s">
        <v>373</v>
      </c>
      <c r="S5" s="403" t="s">
        <v>374</v>
      </c>
      <c r="T5" s="403" t="s">
        <v>613</v>
      </c>
      <c r="U5" s="403"/>
      <c r="V5" s="403"/>
      <c r="W5" s="403"/>
      <c r="X5" s="403" t="s">
        <v>373</v>
      </c>
      <c r="Y5" s="403" t="s">
        <v>375</v>
      </c>
      <c r="Z5" s="403" t="s">
        <v>374</v>
      </c>
      <c r="AA5" s="403" t="s">
        <v>614</v>
      </c>
      <c r="AB5" s="403" t="s">
        <v>615</v>
      </c>
      <c r="AC5" s="403" t="s">
        <v>616</v>
      </c>
      <c r="AD5" s="403" t="s">
        <v>617</v>
      </c>
      <c r="AE5" s="403" t="s">
        <v>618</v>
      </c>
      <c r="AF5" s="403" t="s">
        <v>613</v>
      </c>
      <c r="AG5" s="403" t="s">
        <v>614</v>
      </c>
      <c r="AH5" s="403" t="s">
        <v>619</v>
      </c>
      <c r="AI5" s="403" t="s">
        <v>613</v>
      </c>
      <c r="AJ5" s="403" t="s">
        <v>620</v>
      </c>
      <c r="AK5" s="403" t="s">
        <v>621</v>
      </c>
      <c r="AL5" s="403" t="s">
        <v>622</v>
      </c>
      <c r="AM5" s="402" t="s">
        <v>127</v>
      </c>
      <c r="AN5" s="386"/>
      <c r="AO5" s="386"/>
      <c r="AP5" s="391" t="s">
        <v>208</v>
      </c>
    </row>
    <row r="6" spans="1:42" ht="22.5">
      <c r="A6" s="390" t="s">
        <v>74</v>
      </c>
      <c r="B6" s="395" t="s">
        <v>208</v>
      </c>
      <c r="C6" s="396" t="s">
        <v>127</v>
      </c>
      <c r="D6" s="401" t="s">
        <v>624</v>
      </c>
      <c r="E6" s="395" t="s">
        <v>610</v>
      </c>
      <c r="F6" s="389" t="s">
        <v>4</v>
      </c>
      <c r="G6" s="388">
        <v>0</v>
      </c>
      <c r="H6" s="393" t="s">
        <v>625</v>
      </c>
      <c r="I6" s="388" t="s">
        <v>209</v>
      </c>
      <c r="J6" s="403" t="s">
        <v>626</v>
      </c>
      <c r="K6" s="399" t="s">
        <v>210</v>
      </c>
      <c r="L6" s="403"/>
      <c r="M6" s="403"/>
      <c r="N6" s="403"/>
      <c r="O6" s="403" t="s">
        <v>370</v>
      </c>
      <c r="P6" s="403" t="s">
        <v>371</v>
      </c>
      <c r="Q6" s="403" t="s">
        <v>372</v>
      </c>
      <c r="R6" s="403" t="s">
        <v>373</v>
      </c>
      <c r="S6" s="403" t="s">
        <v>374</v>
      </c>
      <c r="T6" s="403" t="s">
        <v>613</v>
      </c>
      <c r="U6" s="403"/>
      <c r="V6" s="403"/>
      <c r="W6" s="403"/>
      <c r="X6" s="403" t="s">
        <v>373</v>
      </c>
      <c r="Y6" s="403" t="s">
        <v>375</v>
      </c>
      <c r="Z6" s="403" t="s">
        <v>374</v>
      </c>
      <c r="AA6" s="403" t="s">
        <v>614</v>
      </c>
      <c r="AB6" s="403" t="s">
        <v>615</v>
      </c>
      <c r="AC6" s="403" t="s">
        <v>616</v>
      </c>
      <c r="AD6" s="403" t="s">
        <v>617</v>
      </c>
      <c r="AE6" s="403" t="s">
        <v>618</v>
      </c>
      <c r="AF6" s="403" t="s">
        <v>613</v>
      </c>
      <c r="AG6" s="403" t="s">
        <v>614</v>
      </c>
      <c r="AH6" s="403" t="s">
        <v>619</v>
      </c>
      <c r="AI6" s="403" t="s">
        <v>613</v>
      </c>
      <c r="AJ6" s="403" t="s">
        <v>620</v>
      </c>
      <c r="AK6" s="403" t="s">
        <v>621</v>
      </c>
      <c r="AL6" s="403" t="s">
        <v>622</v>
      </c>
      <c r="AM6" s="402" t="s">
        <v>127</v>
      </c>
      <c r="AN6" s="386"/>
      <c r="AO6" s="386"/>
      <c r="AP6" s="391" t="s">
        <v>208</v>
      </c>
    </row>
    <row r="7" spans="1:42" ht="22.5">
      <c r="A7" s="390" t="s">
        <v>74</v>
      </c>
      <c r="B7" s="395" t="s">
        <v>208</v>
      </c>
      <c r="C7" s="396" t="s">
        <v>127</v>
      </c>
      <c r="D7" s="401" t="s">
        <v>627</v>
      </c>
      <c r="E7" s="395" t="s">
        <v>610</v>
      </c>
      <c r="F7" s="389" t="s">
        <v>4</v>
      </c>
      <c r="G7" s="388">
        <v>0</v>
      </c>
      <c r="H7" s="393" t="s">
        <v>628</v>
      </c>
      <c r="I7" s="388" t="s">
        <v>209</v>
      </c>
      <c r="J7" s="403" t="s">
        <v>629</v>
      </c>
      <c r="K7" s="399" t="s">
        <v>210</v>
      </c>
      <c r="L7" s="403"/>
      <c r="M7" s="403"/>
      <c r="N7" s="403"/>
      <c r="O7" s="403" t="s">
        <v>370</v>
      </c>
      <c r="P7" s="403" t="s">
        <v>371</v>
      </c>
      <c r="Q7" s="403" t="s">
        <v>372</v>
      </c>
      <c r="R7" s="403" t="s">
        <v>373</v>
      </c>
      <c r="S7" s="403" t="s">
        <v>374</v>
      </c>
      <c r="T7" s="403" t="s">
        <v>613</v>
      </c>
      <c r="U7" s="403"/>
      <c r="V7" s="403"/>
      <c r="W7" s="403"/>
      <c r="X7" s="403" t="s">
        <v>373</v>
      </c>
      <c r="Y7" s="403" t="s">
        <v>375</v>
      </c>
      <c r="Z7" s="403" t="s">
        <v>374</v>
      </c>
      <c r="AA7" s="403" t="s">
        <v>614</v>
      </c>
      <c r="AB7" s="403" t="s">
        <v>615</v>
      </c>
      <c r="AC7" s="403" t="s">
        <v>616</v>
      </c>
      <c r="AD7" s="403" t="s">
        <v>617</v>
      </c>
      <c r="AE7" s="403" t="s">
        <v>618</v>
      </c>
      <c r="AF7" s="403" t="s">
        <v>613</v>
      </c>
      <c r="AG7" s="403" t="s">
        <v>614</v>
      </c>
      <c r="AH7" s="403" t="s">
        <v>619</v>
      </c>
      <c r="AI7" s="403" t="s">
        <v>613</v>
      </c>
      <c r="AJ7" s="403" t="s">
        <v>620</v>
      </c>
      <c r="AK7" s="403" t="s">
        <v>621</v>
      </c>
      <c r="AL7" s="403" t="s">
        <v>622</v>
      </c>
      <c r="AM7" s="402" t="s">
        <v>127</v>
      </c>
      <c r="AN7" s="386"/>
      <c r="AO7" s="386"/>
      <c r="AP7" s="391" t="s">
        <v>208</v>
      </c>
    </row>
    <row r="8" spans="1:42">
      <c r="A8" s="390" t="s">
        <v>630</v>
      </c>
      <c r="B8" s="395"/>
      <c r="C8" s="396"/>
      <c r="D8" s="401"/>
      <c r="E8" s="395"/>
      <c r="F8" s="389" t="s">
        <v>630</v>
      </c>
      <c r="G8" s="388" t="s">
        <v>630</v>
      </c>
      <c r="H8" s="393" t="s">
        <v>630</v>
      </c>
      <c r="I8" s="388" t="s">
        <v>630</v>
      </c>
      <c r="J8" s="403"/>
      <c r="K8" s="399"/>
      <c r="L8" s="403"/>
      <c r="M8" s="403"/>
      <c r="N8" s="403"/>
      <c r="O8" s="403"/>
      <c r="P8" s="403"/>
      <c r="Q8" s="403"/>
      <c r="R8" s="403"/>
      <c r="S8" s="403"/>
      <c r="T8" s="403"/>
      <c r="U8" s="403"/>
      <c r="V8" s="403"/>
      <c r="W8" s="403"/>
      <c r="X8" s="403"/>
      <c r="Y8" s="403"/>
      <c r="Z8" s="403"/>
      <c r="AA8" s="403"/>
      <c r="AB8" s="403"/>
      <c r="AC8" s="403"/>
      <c r="AD8" s="403"/>
      <c r="AE8" s="403"/>
      <c r="AF8" s="403"/>
      <c r="AG8" s="403"/>
      <c r="AH8" s="403"/>
      <c r="AI8" s="403"/>
      <c r="AJ8" s="403"/>
      <c r="AK8" s="403"/>
      <c r="AL8" s="403"/>
      <c r="AM8" s="402"/>
      <c r="AN8" s="386"/>
      <c r="AO8" s="386"/>
      <c r="AP8" s="391">
        <v>0</v>
      </c>
    </row>
    <row r="9" spans="1:42">
      <c r="A9" s="390" t="s">
        <v>630</v>
      </c>
      <c r="B9" s="395"/>
      <c r="C9" s="396"/>
      <c r="D9" s="401"/>
      <c r="E9" s="395"/>
      <c r="F9" s="389" t="s">
        <v>630</v>
      </c>
      <c r="G9" s="388" t="s">
        <v>630</v>
      </c>
      <c r="H9" s="393" t="s">
        <v>630</v>
      </c>
      <c r="I9" s="388" t="s">
        <v>630</v>
      </c>
      <c r="J9" s="403"/>
      <c r="K9" s="399"/>
      <c r="L9" s="403"/>
      <c r="M9" s="403"/>
      <c r="N9" s="403"/>
      <c r="O9" s="403"/>
      <c r="P9" s="403"/>
      <c r="Q9" s="403"/>
      <c r="R9" s="403"/>
      <c r="S9" s="403"/>
      <c r="T9" s="403"/>
      <c r="U9" s="403"/>
      <c r="V9" s="403"/>
      <c r="W9" s="403"/>
      <c r="X9" s="403"/>
      <c r="Y9" s="403"/>
      <c r="Z9" s="403"/>
      <c r="AA9" s="403"/>
      <c r="AB9" s="403"/>
      <c r="AC9" s="403"/>
      <c r="AD9" s="403"/>
      <c r="AE9" s="403"/>
      <c r="AF9" s="403"/>
      <c r="AG9" s="403"/>
      <c r="AH9" s="403"/>
      <c r="AI9" s="403"/>
      <c r="AJ9" s="403"/>
      <c r="AK9" s="403"/>
      <c r="AL9" s="403"/>
      <c r="AM9" s="402"/>
      <c r="AN9" s="386"/>
      <c r="AO9" s="386"/>
      <c r="AP9" s="391">
        <v>0</v>
      </c>
    </row>
    <row r="10" spans="1:42">
      <c r="A10" s="390" t="s">
        <v>630</v>
      </c>
      <c r="B10" s="395"/>
      <c r="C10" s="396"/>
      <c r="D10" s="401"/>
      <c r="E10" s="395"/>
      <c r="F10" s="389" t="s">
        <v>630</v>
      </c>
      <c r="G10" s="388" t="s">
        <v>630</v>
      </c>
      <c r="H10" s="393" t="s">
        <v>630</v>
      </c>
      <c r="I10" s="388" t="s">
        <v>630</v>
      </c>
      <c r="J10" s="403"/>
      <c r="K10" s="399"/>
      <c r="L10" s="403"/>
      <c r="M10" s="403"/>
      <c r="N10" s="403"/>
      <c r="O10" s="403"/>
      <c r="P10" s="403"/>
      <c r="Q10" s="403"/>
      <c r="R10" s="403"/>
      <c r="S10" s="403"/>
      <c r="T10" s="403"/>
      <c r="U10" s="403"/>
      <c r="V10" s="403"/>
      <c r="W10" s="403"/>
      <c r="X10" s="403"/>
      <c r="Y10" s="403"/>
      <c r="Z10" s="403"/>
      <c r="AA10" s="403"/>
      <c r="AB10" s="403"/>
      <c r="AC10" s="403"/>
      <c r="AD10" s="403"/>
      <c r="AE10" s="403"/>
      <c r="AF10" s="403"/>
      <c r="AG10" s="403"/>
      <c r="AH10" s="403"/>
      <c r="AI10" s="403"/>
      <c r="AJ10" s="403"/>
      <c r="AK10" s="403"/>
      <c r="AL10" s="403"/>
      <c r="AM10" s="402"/>
      <c r="AN10" s="386"/>
      <c r="AO10" s="386"/>
      <c r="AP10" s="391">
        <v>0</v>
      </c>
    </row>
    <row r="11" spans="1:42">
      <c r="A11" s="390" t="s">
        <v>630</v>
      </c>
      <c r="B11" s="395"/>
      <c r="C11" s="396"/>
      <c r="D11" s="401"/>
      <c r="E11" s="395"/>
      <c r="F11" s="389" t="s">
        <v>630</v>
      </c>
      <c r="G11" s="388" t="s">
        <v>630</v>
      </c>
      <c r="H11" s="393" t="s">
        <v>630</v>
      </c>
      <c r="I11" s="388" t="s">
        <v>630</v>
      </c>
      <c r="J11" s="403"/>
      <c r="K11" s="399"/>
      <c r="L11" s="403"/>
      <c r="M11" s="403"/>
      <c r="N11" s="403"/>
      <c r="O11" s="403"/>
      <c r="P11" s="403"/>
      <c r="Q11" s="403"/>
      <c r="R11" s="403"/>
      <c r="S11" s="403"/>
      <c r="T11" s="403"/>
      <c r="U11" s="403"/>
      <c r="V11" s="403"/>
      <c r="W11" s="403"/>
      <c r="X11" s="403"/>
      <c r="Y11" s="403"/>
      <c r="Z11" s="403"/>
      <c r="AA11" s="403"/>
      <c r="AB11" s="403"/>
      <c r="AC11" s="403"/>
      <c r="AD11" s="403"/>
      <c r="AE11" s="403"/>
      <c r="AF11" s="403"/>
      <c r="AG11" s="403"/>
      <c r="AH11" s="403"/>
      <c r="AI11" s="403"/>
      <c r="AJ11" s="403"/>
      <c r="AK11" s="403"/>
      <c r="AL11" s="403"/>
      <c r="AM11" s="402"/>
      <c r="AN11" s="386"/>
      <c r="AO11" s="386"/>
      <c r="AP11" s="391">
        <v>0</v>
      </c>
    </row>
    <row r="12" spans="1:42">
      <c r="A12" s="390" t="s">
        <v>630</v>
      </c>
      <c r="B12" s="395"/>
      <c r="C12" s="396"/>
      <c r="D12" s="395"/>
      <c r="E12" s="395"/>
      <c r="F12" s="389" t="s">
        <v>630</v>
      </c>
      <c r="G12" s="388" t="s">
        <v>630</v>
      </c>
      <c r="H12" s="393" t="s">
        <v>630</v>
      </c>
      <c r="I12" s="388" t="s">
        <v>630</v>
      </c>
      <c r="J12" s="403"/>
      <c r="K12" s="399"/>
      <c r="L12" s="403"/>
      <c r="M12" s="403"/>
      <c r="N12" s="403"/>
      <c r="O12" s="403"/>
      <c r="P12" s="403"/>
      <c r="Q12" s="403"/>
      <c r="R12" s="403"/>
      <c r="S12" s="403"/>
      <c r="T12" s="403"/>
      <c r="U12" s="403"/>
      <c r="V12" s="403"/>
      <c r="W12" s="403"/>
      <c r="X12" s="403"/>
      <c r="Y12" s="403"/>
      <c r="Z12" s="403"/>
      <c r="AA12" s="403"/>
      <c r="AB12" s="403"/>
      <c r="AC12" s="403"/>
      <c r="AD12" s="403"/>
      <c r="AE12" s="403"/>
      <c r="AF12" s="403"/>
      <c r="AG12" s="403"/>
      <c r="AH12" s="403"/>
      <c r="AI12" s="403"/>
      <c r="AJ12" s="403"/>
      <c r="AK12" s="403"/>
      <c r="AL12" s="403"/>
      <c r="AM12" s="402"/>
      <c r="AN12" s="386"/>
      <c r="AO12" s="386"/>
      <c r="AP12" s="391">
        <v>0</v>
      </c>
    </row>
    <row r="13" spans="1:42">
      <c r="A13" s="390" t="s">
        <v>630</v>
      </c>
      <c r="B13" s="395"/>
      <c r="C13" s="396"/>
      <c r="D13" s="395"/>
      <c r="E13" s="395"/>
      <c r="F13" s="389" t="s">
        <v>630</v>
      </c>
      <c r="G13" s="388" t="s">
        <v>630</v>
      </c>
      <c r="H13" s="393" t="s">
        <v>630</v>
      </c>
      <c r="I13" s="388" t="s">
        <v>630</v>
      </c>
      <c r="J13" s="403"/>
      <c r="K13" s="399"/>
      <c r="L13" s="403"/>
      <c r="M13" s="403"/>
      <c r="N13" s="403"/>
      <c r="O13" s="403"/>
      <c r="P13" s="403"/>
      <c r="Q13" s="403"/>
      <c r="R13" s="403"/>
      <c r="S13" s="403"/>
      <c r="T13" s="403"/>
      <c r="U13" s="403"/>
      <c r="V13" s="403"/>
      <c r="W13" s="403"/>
      <c r="X13" s="403"/>
      <c r="Y13" s="403"/>
      <c r="Z13" s="403"/>
      <c r="AA13" s="403"/>
      <c r="AB13" s="403"/>
      <c r="AC13" s="403"/>
      <c r="AD13" s="403"/>
      <c r="AE13" s="403"/>
      <c r="AF13" s="403"/>
      <c r="AG13" s="403"/>
      <c r="AH13" s="403"/>
      <c r="AI13" s="403"/>
      <c r="AJ13" s="403"/>
      <c r="AK13" s="403"/>
      <c r="AL13" s="403"/>
      <c r="AM13" s="402"/>
      <c r="AN13" s="386"/>
      <c r="AO13" s="386"/>
      <c r="AP13" s="391">
        <v>0</v>
      </c>
    </row>
    <row r="14" spans="1:42">
      <c r="A14" s="390" t="s">
        <v>630</v>
      </c>
      <c r="B14" s="395"/>
      <c r="C14" s="396"/>
      <c r="D14" s="395"/>
      <c r="E14" s="395"/>
      <c r="F14" s="389" t="s">
        <v>630</v>
      </c>
      <c r="G14" s="388" t="s">
        <v>630</v>
      </c>
      <c r="H14" s="393" t="s">
        <v>630</v>
      </c>
      <c r="I14" s="388" t="s">
        <v>630</v>
      </c>
      <c r="J14" s="403"/>
      <c r="K14" s="399"/>
      <c r="L14" s="403"/>
      <c r="M14" s="403"/>
      <c r="N14" s="403"/>
      <c r="O14" s="403"/>
      <c r="P14" s="403"/>
      <c r="Q14" s="403"/>
      <c r="R14" s="403"/>
      <c r="S14" s="403"/>
      <c r="T14" s="403"/>
      <c r="U14" s="403"/>
      <c r="V14" s="403"/>
      <c r="W14" s="403"/>
      <c r="X14" s="403"/>
      <c r="Y14" s="403"/>
      <c r="Z14" s="403"/>
      <c r="AA14" s="403"/>
      <c r="AB14" s="403"/>
      <c r="AC14" s="403"/>
      <c r="AD14" s="403"/>
      <c r="AE14" s="403"/>
      <c r="AF14" s="403"/>
      <c r="AG14" s="403"/>
      <c r="AH14" s="403"/>
      <c r="AI14" s="403"/>
      <c r="AJ14" s="403"/>
      <c r="AK14" s="403"/>
      <c r="AL14" s="403"/>
      <c r="AM14" s="402"/>
      <c r="AN14" s="386"/>
      <c r="AO14" s="386"/>
      <c r="AP14" s="391">
        <v>0</v>
      </c>
    </row>
    <row r="15" spans="1:42">
      <c r="A15" s="390" t="s">
        <v>630</v>
      </c>
      <c r="B15" s="395"/>
      <c r="C15" s="396"/>
      <c r="D15" s="395"/>
      <c r="E15" s="395"/>
      <c r="F15" s="389" t="s">
        <v>630</v>
      </c>
      <c r="G15" s="388" t="s">
        <v>630</v>
      </c>
      <c r="H15" s="393" t="s">
        <v>630</v>
      </c>
      <c r="I15" s="388" t="s">
        <v>630</v>
      </c>
      <c r="J15" s="403"/>
      <c r="K15" s="399"/>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c r="AJ15" s="403"/>
      <c r="AK15" s="403"/>
      <c r="AL15" s="403"/>
      <c r="AM15" s="402"/>
      <c r="AN15" s="386"/>
      <c r="AO15" s="386"/>
      <c r="AP15" s="391">
        <v>0</v>
      </c>
    </row>
    <row r="16" spans="1:42">
      <c r="A16" s="390" t="s">
        <v>630</v>
      </c>
      <c r="B16" s="395"/>
      <c r="C16" s="396"/>
      <c r="D16" s="395"/>
      <c r="E16" s="395"/>
      <c r="F16" s="389" t="s">
        <v>630</v>
      </c>
      <c r="G16" s="388" t="s">
        <v>630</v>
      </c>
      <c r="H16" s="393" t="s">
        <v>630</v>
      </c>
      <c r="I16" s="388" t="s">
        <v>630</v>
      </c>
      <c r="J16" s="403"/>
      <c r="K16" s="399"/>
      <c r="L16" s="403"/>
      <c r="M16" s="403"/>
      <c r="N16" s="403"/>
      <c r="O16" s="403"/>
      <c r="P16" s="403"/>
      <c r="Q16" s="403"/>
      <c r="R16" s="403"/>
      <c r="S16" s="403"/>
      <c r="T16" s="403"/>
      <c r="U16" s="403"/>
      <c r="V16" s="403"/>
      <c r="W16" s="403"/>
      <c r="X16" s="403"/>
      <c r="Y16" s="403"/>
      <c r="Z16" s="403"/>
      <c r="AA16" s="403"/>
      <c r="AB16" s="403"/>
      <c r="AC16" s="403"/>
      <c r="AD16" s="403"/>
      <c r="AE16" s="403"/>
      <c r="AF16" s="403"/>
      <c r="AG16" s="403"/>
      <c r="AH16" s="403"/>
      <c r="AI16" s="403"/>
      <c r="AJ16" s="403"/>
      <c r="AK16" s="403"/>
      <c r="AL16" s="403"/>
      <c r="AM16" s="402"/>
      <c r="AN16" s="386"/>
      <c r="AO16" s="386"/>
      <c r="AP16" s="391">
        <v>0</v>
      </c>
    </row>
    <row r="17" spans="1:42">
      <c r="A17" s="390" t="s">
        <v>630</v>
      </c>
      <c r="B17" s="395"/>
      <c r="C17" s="396"/>
      <c r="D17" s="395"/>
      <c r="E17" s="395"/>
      <c r="F17" s="389" t="s">
        <v>630</v>
      </c>
      <c r="G17" s="388" t="s">
        <v>630</v>
      </c>
      <c r="H17" s="393" t="s">
        <v>630</v>
      </c>
      <c r="I17" s="388" t="s">
        <v>630</v>
      </c>
      <c r="J17" s="403"/>
      <c r="K17" s="399"/>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c r="AJ17" s="403"/>
      <c r="AK17" s="403"/>
      <c r="AL17" s="403"/>
      <c r="AM17" s="402"/>
      <c r="AN17" s="386"/>
      <c r="AO17" s="386"/>
      <c r="AP17" s="391">
        <v>0</v>
      </c>
    </row>
    <row r="18" spans="1:42">
      <c r="A18" s="390" t="s">
        <v>630</v>
      </c>
      <c r="B18" s="395"/>
      <c r="C18" s="396"/>
      <c r="D18" s="395"/>
      <c r="E18" s="395"/>
      <c r="F18" s="389" t="s">
        <v>630</v>
      </c>
      <c r="G18" s="388" t="s">
        <v>630</v>
      </c>
      <c r="H18" s="393" t="s">
        <v>630</v>
      </c>
      <c r="I18" s="388" t="s">
        <v>630</v>
      </c>
      <c r="J18" s="403"/>
      <c r="K18" s="399"/>
      <c r="L18" s="403"/>
      <c r="M18" s="403"/>
      <c r="N18" s="403"/>
      <c r="O18" s="403"/>
      <c r="P18" s="403"/>
      <c r="Q18" s="403"/>
      <c r="R18" s="403"/>
      <c r="S18" s="403"/>
      <c r="T18" s="403"/>
      <c r="U18" s="403"/>
      <c r="V18" s="403"/>
      <c r="W18" s="403"/>
      <c r="X18" s="403"/>
      <c r="Y18" s="403"/>
      <c r="Z18" s="403"/>
      <c r="AA18" s="403"/>
      <c r="AB18" s="403"/>
      <c r="AC18" s="403"/>
      <c r="AD18" s="403"/>
      <c r="AE18" s="403"/>
      <c r="AF18" s="403"/>
      <c r="AG18" s="403"/>
      <c r="AH18" s="403"/>
      <c r="AI18" s="403"/>
      <c r="AJ18" s="403"/>
      <c r="AK18" s="403"/>
      <c r="AL18" s="403"/>
      <c r="AM18" s="402"/>
      <c r="AN18" s="386"/>
      <c r="AO18" s="386"/>
      <c r="AP18" s="391">
        <v>0</v>
      </c>
    </row>
    <row r="19" spans="1:42">
      <c r="A19" s="390" t="s">
        <v>630</v>
      </c>
      <c r="B19" s="395"/>
      <c r="C19" s="396"/>
      <c r="D19" s="395"/>
      <c r="E19" s="395"/>
      <c r="F19" s="389" t="s">
        <v>630</v>
      </c>
      <c r="G19" s="388" t="s">
        <v>630</v>
      </c>
      <c r="H19" s="393" t="s">
        <v>630</v>
      </c>
      <c r="I19" s="388" t="s">
        <v>630</v>
      </c>
      <c r="J19" s="403"/>
      <c r="K19" s="399"/>
      <c r="L19" s="403"/>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c r="AJ19" s="403"/>
      <c r="AK19" s="403"/>
      <c r="AL19" s="403"/>
      <c r="AM19" s="402"/>
      <c r="AN19" s="386"/>
      <c r="AO19" s="386"/>
      <c r="AP19" s="391">
        <v>0</v>
      </c>
    </row>
    <row r="20" spans="1:42">
      <c r="A20" s="390" t="s">
        <v>630</v>
      </c>
      <c r="B20" s="395"/>
      <c r="C20" s="396"/>
      <c r="D20" s="394"/>
      <c r="E20" s="395"/>
      <c r="F20" s="389" t="s">
        <v>630</v>
      </c>
      <c r="G20" s="388" t="s">
        <v>630</v>
      </c>
      <c r="H20" s="393" t="s">
        <v>630</v>
      </c>
      <c r="I20" s="388" t="s">
        <v>630</v>
      </c>
      <c r="J20" s="403"/>
      <c r="K20" s="399"/>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c r="AJ20" s="403"/>
      <c r="AK20" s="403"/>
      <c r="AL20" s="403"/>
      <c r="AM20" s="402"/>
      <c r="AN20" s="386"/>
      <c r="AO20" s="386"/>
      <c r="AP20" s="391">
        <v>0</v>
      </c>
    </row>
    <row r="21" spans="1:42">
      <c r="A21" s="390" t="s">
        <v>630</v>
      </c>
      <c r="B21" s="395"/>
      <c r="C21" s="396"/>
      <c r="D21" s="394"/>
      <c r="E21" s="395"/>
      <c r="F21" s="389" t="s">
        <v>630</v>
      </c>
      <c r="G21" s="388" t="s">
        <v>630</v>
      </c>
      <c r="H21" s="393" t="s">
        <v>630</v>
      </c>
      <c r="I21" s="388" t="s">
        <v>630</v>
      </c>
      <c r="J21" s="403"/>
      <c r="K21" s="399"/>
      <c r="L21" s="403"/>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c r="AJ21" s="403"/>
      <c r="AK21" s="403"/>
      <c r="AL21" s="403"/>
      <c r="AM21" s="402"/>
      <c r="AN21" s="386"/>
      <c r="AO21" s="386"/>
      <c r="AP21" s="391">
        <v>0</v>
      </c>
    </row>
    <row r="22" spans="1:42">
      <c r="A22" s="390" t="s">
        <v>630</v>
      </c>
      <c r="B22" s="395"/>
      <c r="C22" s="396"/>
      <c r="D22" s="394"/>
      <c r="E22" s="395"/>
      <c r="F22" s="389" t="s">
        <v>630</v>
      </c>
      <c r="G22" s="388" t="s">
        <v>630</v>
      </c>
      <c r="H22" s="393" t="s">
        <v>630</v>
      </c>
      <c r="I22" s="388" t="s">
        <v>630</v>
      </c>
      <c r="J22" s="403"/>
      <c r="K22" s="399"/>
      <c r="L22" s="403"/>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c r="AJ22" s="403"/>
      <c r="AK22" s="403"/>
      <c r="AL22" s="403"/>
      <c r="AM22" s="402"/>
      <c r="AN22" s="386"/>
      <c r="AO22" s="386"/>
      <c r="AP22" s="391">
        <v>0</v>
      </c>
    </row>
    <row r="23" spans="1:42">
      <c r="A23" s="390" t="s">
        <v>630</v>
      </c>
      <c r="B23" s="395"/>
      <c r="C23" s="396"/>
      <c r="D23" s="394"/>
      <c r="E23" s="395"/>
      <c r="F23" s="389" t="s">
        <v>630</v>
      </c>
      <c r="G23" s="388" t="s">
        <v>630</v>
      </c>
      <c r="H23" s="393" t="s">
        <v>630</v>
      </c>
      <c r="I23" s="388" t="s">
        <v>630</v>
      </c>
      <c r="J23" s="403"/>
      <c r="K23" s="399"/>
      <c r="L23" s="403"/>
      <c r="M23" s="403"/>
      <c r="N23" s="403"/>
      <c r="O23" s="403"/>
      <c r="P23" s="403"/>
      <c r="Q23" s="403"/>
      <c r="R23" s="403"/>
      <c r="S23" s="403"/>
      <c r="T23" s="403"/>
      <c r="U23" s="403"/>
      <c r="V23" s="403"/>
      <c r="W23" s="403"/>
      <c r="X23" s="403"/>
      <c r="Y23" s="403"/>
      <c r="Z23" s="403"/>
      <c r="AA23" s="403"/>
      <c r="AB23" s="403"/>
      <c r="AC23" s="403"/>
      <c r="AD23" s="403"/>
      <c r="AE23" s="403"/>
      <c r="AF23" s="403"/>
      <c r="AG23" s="403"/>
      <c r="AH23" s="403"/>
      <c r="AI23" s="403"/>
      <c r="AJ23" s="403"/>
      <c r="AK23" s="403"/>
      <c r="AL23" s="403"/>
      <c r="AM23" s="402"/>
      <c r="AN23" s="386"/>
      <c r="AO23" s="386"/>
      <c r="AP23" s="391">
        <v>0</v>
      </c>
    </row>
    <row r="24" spans="1:42">
      <c r="A24" s="390" t="s">
        <v>630</v>
      </c>
      <c r="B24" s="395"/>
      <c r="C24" s="396"/>
      <c r="D24" s="394"/>
      <c r="E24" s="395"/>
      <c r="F24" s="389" t="s">
        <v>630</v>
      </c>
      <c r="G24" s="388" t="s">
        <v>630</v>
      </c>
      <c r="H24" s="393" t="s">
        <v>630</v>
      </c>
      <c r="I24" s="388" t="s">
        <v>630</v>
      </c>
      <c r="J24" s="403"/>
      <c r="K24" s="399"/>
      <c r="L24" s="403"/>
      <c r="M24" s="403"/>
      <c r="N24" s="403"/>
      <c r="O24" s="403"/>
      <c r="P24" s="403"/>
      <c r="Q24" s="403"/>
      <c r="R24" s="403"/>
      <c r="S24" s="403"/>
      <c r="T24" s="403"/>
      <c r="U24" s="403"/>
      <c r="V24" s="403"/>
      <c r="W24" s="403"/>
      <c r="X24" s="403"/>
      <c r="Y24" s="403"/>
      <c r="Z24" s="403"/>
      <c r="AA24" s="403"/>
      <c r="AB24" s="403"/>
      <c r="AC24" s="403"/>
      <c r="AD24" s="403"/>
      <c r="AE24" s="403"/>
      <c r="AF24" s="403"/>
      <c r="AG24" s="403"/>
      <c r="AH24" s="403"/>
      <c r="AI24" s="403"/>
      <c r="AJ24" s="403"/>
      <c r="AK24" s="403"/>
      <c r="AL24" s="403"/>
      <c r="AM24" s="402"/>
      <c r="AN24" s="386"/>
      <c r="AO24" s="386"/>
      <c r="AP24" s="391">
        <v>0</v>
      </c>
    </row>
    <row r="25" spans="1:42">
      <c r="A25" s="390" t="s">
        <v>630</v>
      </c>
      <c r="B25" s="392"/>
      <c r="C25" s="396"/>
      <c r="D25" s="394"/>
      <c r="E25" s="395"/>
      <c r="F25" s="389" t="s">
        <v>630</v>
      </c>
      <c r="G25" s="388" t="s">
        <v>630</v>
      </c>
      <c r="H25" s="393" t="s">
        <v>630</v>
      </c>
      <c r="I25" s="388" t="s">
        <v>630</v>
      </c>
      <c r="J25" s="398"/>
      <c r="K25" s="399"/>
      <c r="L25" s="400"/>
      <c r="M25" s="400"/>
      <c r="N25" s="400"/>
      <c r="O25" s="400"/>
      <c r="P25" s="400"/>
      <c r="Q25" s="400"/>
      <c r="R25" s="400"/>
      <c r="S25" s="400"/>
      <c r="T25" s="400"/>
      <c r="U25" s="400"/>
      <c r="V25" s="400"/>
      <c r="W25" s="400"/>
      <c r="X25" s="402"/>
      <c r="Y25" s="402"/>
      <c r="Z25" s="402"/>
      <c r="AA25" s="402"/>
      <c r="AB25" s="402"/>
      <c r="AC25" s="402"/>
      <c r="AD25" s="402"/>
      <c r="AE25" s="402"/>
      <c r="AF25" s="402"/>
      <c r="AG25" s="402"/>
      <c r="AH25" s="402"/>
      <c r="AI25" s="402"/>
      <c r="AJ25" s="402"/>
      <c r="AK25" s="402"/>
      <c r="AL25" s="402"/>
      <c r="AM25" s="402"/>
      <c r="AN25" s="386"/>
      <c r="AO25" s="386"/>
      <c r="AP25" s="391">
        <v>0</v>
      </c>
    </row>
    <row r="26" spans="1:42">
      <c r="A26" s="390" t="s">
        <v>630</v>
      </c>
      <c r="B26" s="395"/>
      <c r="C26" s="396"/>
      <c r="D26" s="394"/>
      <c r="E26" s="395"/>
      <c r="F26" s="389" t="s">
        <v>630</v>
      </c>
      <c r="G26" s="388" t="s">
        <v>630</v>
      </c>
      <c r="H26" s="393" t="s">
        <v>630</v>
      </c>
      <c r="I26" s="388" t="s">
        <v>630</v>
      </c>
      <c r="J26" s="398"/>
      <c r="K26" s="399"/>
      <c r="L26" s="400"/>
      <c r="M26" s="400"/>
      <c r="N26" s="400"/>
      <c r="O26" s="400"/>
      <c r="P26" s="400"/>
      <c r="Q26" s="400"/>
      <c r="R26" s="400"/>
      <c r="S26" s="400"/>
      <c r="T26" s="402"/>
      <c r="U26" s="400"/>
      <c r="V26" s="400"/>
      <c r="W26" s="400"/>
      <c r="X26" s="402"/>
      <c r="Y26" s="402"/>
      <c r="Z26" s="402"/>
      <c r="AA26" s="402"/>
      <c r="AB26" s="402"/>
      <c r="AC26" s="402"/>
      <c r="AD26" s="402"/>
      <c r="AE26" s="402"/>
      <c r="AF26" s="402"/>
      <c r="AG26" s="400"/>
      <c r="AH26" s="400"/>
      <c r="AI26" s="402"/>
      <c r="AJ26" s="400"/>
      <c r="AK26" s="400"/>
      <c r="AL26" s="400"/>
      <c r="AM26" s="400"/>
      <c r="AN26" s="386"/>
      <c r="AO26" s="386"/>
      <c r="AP26" s="391">
        <v>0</v>
      </c>
    </row>
    <row r="27" spans="1:42">
      <c r="A27" s="390" t="s">
        <v>630</v>
      </c>
      <c r="B27" s="395"/>
      <c r="C27" s="396"/>
      <c r="D27" s="394"/>
      <c r="E27" s="395"/>
      <c r="F27" s="389" t="s">
        <v>630</v>
      </c>
      <c r="G27" s="388" t="s">
        <v>630</v>
      </c>
      <c r="H27" s="393" t="s">
        <v>630</v>
      </c>
      <c r="I27" s="388" t="s">
        <v>630</v>
      </c>
      <c r="J27" s="398"/>
      <c r="K27" s="399"/>
      <c r="L27" s="400"/>
      <c r="M27" s="400"/>
      <c r="N27" s="400"/>
      <c r="O27" s="400"/>
      <c r="P27" s="400"/>
      <c r="Q27" s="400"/>
      <c r="R27" s="400"/>
      <c r="S27" s="400"/>
      <c r="T27" s="402"/>
      <c r="U27" s="400"/>
      <c r="V27" s="400"/>
      <c r="W27" s="400"/>
      <c r="X27" s="402"/>
      <c r="Y27" s="402"/>
      <c r="Z27" s="402"/>
      <c r="AA27" s="402"/>
      <c r="AB27" s="402"/>
      <c r="AC27" s="402"/>
      <c r="AD27" s="402"/>
      <c r="AE27" s="402"/>
      <c r="AF27" s="402"/>
      <c r="AG27" s="400"/>
      <c r="AH27" s="400"/>
      <c r="AI27" s="402"/>
      <c r="AJ27" s="400"/>
      <c r="AK27" s="400"/>
      <c r="AL27" s="400"/>
      <c r="AM27" s="400"/>
      <c r="AN27" s="386"/>
      <c r="AO27" s="386"/>
      <c r="AP27" s="391">
        <v>0</v>
      </c>
    </row>
    <row r="28" spans="1:42">
      <c r="A28" s="390" t="s">
        <v>630</v>
      </c>
      <c r="B28" s="395"/>
      <c r="C28" s="396"/>
      <c r="D28" s="394"/>
      <c r="E28" s="395"/>
      <c r="F28" s="389" t="s">
        <v>630</v>
      </c>
      <c r="G28" s="388" t="s">
        <v>630</v>
      </c>
      <c r="H28" s="393" t="s">
        <v>630</v>
      </c>
      <c r="I28" s="388" t="s">
        <v>630</v>
      </c>
      <c r="J28" s="398"/>
      <c r="K28" s="399"/>
      <c r="L28" s="400"/>
      <c r="M28" s="400"/>
      <c r="N28" s="400"/>
      <c r="O28" s="400"/>
      <c r="P28" s="400"/>
      <c r="Q28" s="400"/>
      <c r="R28" s="400"/>
      <c r="S28" s="400"/>
      <c r="T28" s="402"/>
      <c r="U28" s="400"/>
      <c r="V28" s="400"/>
      <c r="W28" s="400"/>
      <c r="X28" s="402"/>
      <c r="Y28" s="402"/>
      <c r="Z28" s="402"/>
      <c r="AA28" s="402"/>
      <c r="AB28" s="402"/>
      <c r="AC28" s="402"/>
      <c r="AD28" s="402"/>
      <c r="AE28" s="402"/>
      <c r="AF28" s="402"/>
      <c r="AG28" s="400"/>
      <c r="AH28" s="400"/>
      <c r="AI28" s="402"/>
      <c r="AJ28" s="400"/>
      <c r="AK28" s="400"/>
      <c r="AL28" s="400"/>
      <c r="AM28" s="400"/>
      <c r="AN28" s="386"/>
      <c r="AO28" s="386"/>
      <c r="AP28" s="391">
        <v>0</v>
      </c>
    </row>
    <row r="29" spans="1:42">
      <c r="A29" s="390" t="s">
        <v>630</v>
      </c>
      <c r="B29" s="395"/>
      <c r="C29" s="396"/>
      <c r="D29" s="394"/>
      <c r="E29" s="395"/>
      <c r="F29" s="389" t="s">
        <v>630</v>
      </c>
      <c r="G29" s="388" t="s">
        <v>630</v>
      </c>
      <c r="H29" s="393" t="s">
        <v>630</v>
      </c>
      <c r="I29" s="388" t="s">
        <v>630</v>
      </c>
      <c r="J29" s="398"/>
      <c r="K29" s="399"/>
      <c r="L29" s="400"/>
      <c r="M29" s="400"/>
      <c r="N29" s="400"/>
      <c r="O29" s="400"/>
      <c r="P29" s="400"/>
      <c r="Q29" s="400"/>
      <c r="R29" s="400"/>
      <c r="S29" s="400"/>
      <c r="T29" s="402"/>
      <c r="U29" s="400"/>
      <c r="V29" s="400"/>
      <c r="W29" s="400"/>
      <c r="X29" s="402"/>
      <c r="Y29" s="402"/>
      <c r="Z29" s="402"/>
      <c r="AA29" s="402"/>
      <c r="AB29" s="402"/>
      <c r="AC29" s="402"/>
      <c r="AD29" s="402"/>
      <c r="AE29" s="402"/>
      <c r="AF29" s="402"/>
      <c r="AG29" s="400"/>
      <c r="AH29" s="400"/>
      <c r="AI29" s="402"/>
      <c r="AJ29" s="400"/>
      <c r="AK29" s="400"/>
      <c r="AL29" s="400"/>
      <c r="AM29" s="400"/>
      <c r="AN29" s="386"/>
      <c r="AO29" s="386"/>
      <c r="AP29" s="391">
        <v>0</v>
      </c>
    </row>
    <row r="30" spans="1:42">
      <c r="A30" s="390" t="s">
        <v>630</v>
      </c>
      <c r="B30" s="392"/>
      <c r="C30" s="396"/>
      <c r="D30" s="394"/>
      <c r="E30" s="395"/>
      <c r="F30" s="389" t="s">
        <v>630</v>
      </c>
      <c r="G30" s="388" t="s">
        <v>630</v>
      </c>
      <c r="H30" s="393" t="s">
        <v>630</v>
      </c>
      <c r="I30" s="388" t="s">
        <v>630</v>
      </c>
      <c r="J30" s="398"/>
      <c r="K30" s="399"/>
      <c r="L30" s="400"/>
      <c r="M30" s="400"/>
      <c r="N30" s="400"/>
      <c r="O30" s="400"/>
      <c r="P30" s="400"/>
      <c r="Q30" s="400"/>
      <c r="R30" s="400"/>
      <c r="S30" s="400"/>
      <c r="T30" s="400"/>
      <c r="U30" s="400"/>
      <c r="V30" s="400"/>
      <c r="W30" s="400"/>
      <c r="X30" s="400"/>
      <c r="Y30" s="400"/>
      <c r="Z30" s="400"/>
      <c r="AA30" s="400"/>
      <c r="AB30" s="400"/>
      <c r="AC30" s="400"/>
      <c r="AD30" s="400"/>
      <c r="AE30" s="400"/>
      <c r="AF30" s="400"/>
      <c r="AG30" s="400"/>
      <c r="AH30" s="400"/>
      <c r="AI30" s="400"/>
      <c r="AJ30" s="400"/>
      <c r="AK30" s="400"/>
      <c r="AL30" s="400"/>
      <c r="AM30" s="400"/>
      <c r="AN30" s="386"/>
      <c r="AO30" s="386"/>
      <c r="AP30" s="391">
        <v>0</v>
      </c>
    </row>
    <row r="31" spans="1:42">
      <c r="A31" s="390" t="s">
        <v>630</v>
      </c>
      <c r="B31" s="392"/>
      <c r="C31" s="396"/>
      <c r="D31" s="394"/>
      <c r="E31" s="395"/>
      <c r="F31" s="389" t="s">
        <v>630</v>
      </c>
      <c r="G31" s="388" t="s">
        <v>630</v>
      </c>
      <c r="H31" s="393" t="s">
        <v>630</v>
      </c>
      <c r="I31" s="388" t="s">
        <v>630</v>
      </c>
      <c r="J31" s="398"/>
      <c r="K31" s="399"/>
      <c r="L31" s="400"/>
      <c r="M31" s="400"/>
      <c r="N31" s="400"/>
      <c r="O31" s="400"/>
      <c r="P31" s="400"/>
      <c r="Q31" s="400"/>
      <c r="R31" s="400"/>
      <c r="S31" s="400"/>
      <c r="T31" s="400"/>
      <c r="U31" s="400"/>
      <c r="V31" s="400"/>
      <c r="W31" s="400"/>
      <c r="X31" s="400"/>
      <c r="Y31" s="400"/>
      <c r="Z31" s="400"/>
      <c r="AA31" s="400"/>
      <c r="AB31" s="400"/>
      <c r="AC31" s="400"/>
      <c r="AD31" s="400"/>
      <c r="AE31" s="400"/>
      <c r="AF31" s="400"/>
      <c r="AG31" s="400"/>
      <c r="AH31" s="400"/>
      <c r="AI31" s="400"/>
      <c r="AJ31" s="400"/>
      <c r="AK31" s="400"/>
      <c r="AL31" s="400"/>
      <c r="AM31" s="400"/>
      <c r="AN31" s="386"/>
      <c r="AO31" s="386"/>
      <c r="AP31" s="391">
        <v>0</v>
      </c>
    </row>
    <row r="32" spans="1:42">
      <c r="A32" s="390" t="s">
        <v>630</v>
      </c>
      <c r="B32" s="392"/>
      <c r="C32" s="396"/>
      <c r="D32" s="394"/>
      <c r="E32" s="395"/>
      <c r="F32" s="389" t="s">
        <v>630</v>
      </c>
      <c r="G32" s="388" t="s">
        <v>630</v>
      </c>
      <c r="H32" s="393" t="s">
        <v>630</v>
      </c>
      <c r="I32" s="388" t="s">
        <v>630</v>
      </c>
      <c r="J32" s="398"/>
      <c r="K32" s="399"/>
      <c r="L32" s="400"/>
      <c r="M32" s="400"/>
      <c r="N32" s="400"/>
      <c r="O32" s="400"/>
      <c r="P32" s="400"/>
      <c r="Q32" s="400"/>
      <c r="R32" s="400"/>
      <c r="S32" s="400"/>
      <c r="T32" s="400"/>
      <c r="U32" s="400"/>
      <c r="V32" s="400"/>
      <c r="W32" s="400"/>
      <c r="X32" s="400"/>
      <c r="Y32" s="400"/>
      <c r="Z32" s="400"/>
      <c r="AA32" s="400"/>
      <c r="AB32" s="400"/>
      <c r="AC32" s="400"/>
      <c r="AD32" s="400"/>
      <c r="AE32" s="400"/>
      <c r="AF32" s="400"/>
      <c r="AG32" s="400"/>
      <c r="AH32" s="400"/>
      <c r="AI32" s="400"/>
      <c r="AJ32" s="400"/>
      <c r="AK32" s="400"/>
      <c r="AL32" s="400"/>
      <c r="AM32" s="400"/>
      <c r="AN32" s="386"/>
      <c r="AO32" s="386"/>
      <c r="AP32" s="391">
        <v>0</v>
      </c>
    </row>
    <row r="33" spans="1:42">
      <c r="A33" s="390" t="s">
        <v>630</v>
      </c>
      <c r="B33" s="392"/>
      <c r="C33" s="396"/>
      <c r="D33" s="394"/>
      <c r="E33" s="395"/>
      <c r="F33" s="389" t="s">
        <v>630</v>
      </c>
      <c r="G33" s="388" t="s">
        <v>630</v>
      </c>
      <c r="H33" s="393" t="s">
        <v>630</v>
      </c>
      <c r="I33" s="388" t="s">
        <v>630</v>
      </c>
      <c r="J33" s="398"/>
      <c r="K33" s="399"/>
      <c r="L33" s="400"/>
      <c r="M33" s="400"/>
      <c r="N33" s="400"/>
      <c r="O33" s="400"/>
      <c r="P33" s="400"/>
      <c r="Q33" s="400"/>
      <c r="R33" s="400"/>
      <c r="S33" s="400"/>
      <c r="T33" s="400"/>
      <c r="U33" s="400"/>
      <c r="V33" s="400"/>
      <c r="W33" s="400"/>
      <c r="X33" s="400"/>
      <c r="Y33" s="400"/>
      <c r="Z33" s="400"/>
      <c r="AA33" s="400"/>
      <c r="AB33" s="400"/>
      <c r="AC33" s="400"/>
      <c r="AD33" s="400"/>
      <c r="AE33" s="400"/>
      <c r="AF33" s="400"/>
      <c r="AG33" s="400"/>
      <c r="AH33" s="400"/>
      <c r="AI33" s="400"/>
      <c r="AJ33" s="400"/>
      <c r="AK33" s="400"/>
      <c r="AL33" s="400"/>
      <c r="AM33" s="400"/>
      <c r="AN33" s="386"/>
      <c r="AO33" s="386"/>
      <c r="AP33" s="391">
        <v>0</v>
      </c>
    </row>
    <row r="34" spans="1:42">
      <c r="A34" s="390" t="s">
        <v>630</v>
      </c>
      <c r="B34" s="392"/>
      <c r="C34" s="396"/>
      <c r="D34" s="394"/>
      <c r="E34" s="395"/>
      <c r="F34" s="389" t="s">
        <v>630</v>
      </c>
      <c r="G34" s="388" t="s">
        <v>630</v>
      </c>
      <c r="H34" s="393" t="s">
        <v>630</v>
      </c>
      <c r="I34" s="388" t="s">
        <v>630</v>
      </c>
      <c r="J34" s="398"/>
      <c r="K34" s="399"/>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386"/>
      <c r="AO34" s="386"/>
      <c r="AP34" s="391">
        <v>0</v>
      </c>
    </row>
    <row r="35" spans="1:42">
      <c r="A35" s="390" t="s">
        <v>630</v>
      </c>
      <c r="B35" s="392"/>
      <c r="C35" s="396"/>
      <c r="D35" s="394"/>
      <c r="E35" s="395"/>
      <c r="F35" s="389" t="s">
        <v>630</v>
      </c>
      <c r="G35" s="388" t="s">
        <v>630</v>
      </c>
      <c r="H35" s="393" t="s">
        <v>630</v>
      </c>
      <c r="I35" s="388" t="s">
        <v>630</v>
      </c>
      <c r="J35" s="398"/>
      <c r="K35" s="399"/>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386"/>
      <c r="AO35" s="386"/>
      <c r="AP35" s="391">
        <v>0</v>
      </c>
    </row>
    <row r="36" spans="1:42">
      <c r="A36" s="390" t="s">
        <v>630</v>
      </c>
      <c r="B36" s="392"/>
      <c r="C36" s="396"/>
      <c r="D36" s="394"/>
      <c r="E36" s="395"/>
      <c r="F36" s="389" t="s">
        <v>630</v>
      </c>
      <c r="G36" s="388" t="s">
        <v>630</v>
      </c>
      <c r="H36" s="393" t="s">
        <v>630</v>
      </c>
      <c r="I36" s="388" t="s">
        <v>630</v>
      </c>
      <c r="J36" s="398"/>
      <c r="K36" s="399"/>
      <c r="L36" s="400"/>
      <c r="M36" s="400"/>
      <c r="N36" s="400"/>
      <c r="O36" s="400"/>
      <c r="P36" s="400"/>
      <c r="Q36" s="400"/>
      <c r="R36" s="400"/>
      <c r="S36" s="400"/>
      <c r="T36" s="400"/>
      <c r="U36" s="400"/>
      <c r="V36" s="400"/>
      <c r="W36" s="400"/>
      <c r="X36" s="400"/>
      <c r="Y36" s="400"/>
      <c r="Z36" s="400"/>
      <c r="AA36" s="400"/>
      <c r="AB36" s="400"/>
      <c r="AC36" s="400"/>
      <c r="AD36" s="400"/>
      <c r="AE36" s="400"/>
      <c r="AF36" s="400"/>
      <c r="AG36" s="400"/>
      <c r="AH36" s="400"/>
      <c r="AI36" s="400"/>
      <c r="AJ36" s="400"/>
      <c r="AK36" s="400"/>
      <c r="AL36" s="400"/>
      <c r="AM36" s="400"/>
      <c r="AN36" s="386"/>
      <c r="AO36" s="386"/>
      <c r="AP36" s="391">
        <v>0</v>
      </c>
    </row>
    <row r="37" spans="1:42">
      <c r="A37" s="390" t="s">
        <v>630</v>
      </c>
      <c r="B37" s="392"/>
      <c r="C37" s="396"/>
      <c r="D37" s="394"/>
      <c r="E37" s="395"/>
      <c r="F37" s="389" t="s">
        <v>630</v>
      </c>
      <c r="G37" s="388" t="s">
        <v>630</v>
      </c>
      <c r="H37" s="393" t="s">
        <v>630</v>
      </c>
      <c r="I37" s="388" t="s">
        <v>630</v>
      </c>
      <c r="J37" s="398"/>
      <c r="K37" s="399"/>
      <c r="L37" s="400"/>
      <c r="M37" s="400"/>
      <c r="N37" s="400"/>
      <c r="O37" s="400"/>
      <c r="P37" s="400"/>
      <c r="Q37" s="400"/>
      <c r="R37" s="400"/>
      <c r="S37" s="400"/>
      <c r="T37" s="400"/>
      <c r="U37" s="400"/>
      <c r="V37" s="400"/>
      <c r="W37" s="400"/>
      <c r="X37" s="400"/>
      <c r="Y37" s="400"/>
      <c r="Z37" s="400"/>
      <c r="AA37" s="400"/>
      <c r="AB37" s="400"/>
      <c r="AC37" s="400"/>
      <c r="AD37" s="400"/>
      <c r="AE37" s="400"/>
      <c r="AF37" s="400"/>
      <c r="AG37" s="400"/>
      <c r="AH37" s="400"/>
      <c r="AI37" s="400"/>
      <c r="AJ37" s="400"/>
      <c r="AK37" s="400"/>
      <c r="AL37" s="400"/>
      <c r="AM37" s="400"/>
      <c r="AN37" s="386"/>
      <c r="AO37" s="386"/>
      <c r="AP37" s="391">
        <v>0</v>
      </c>
    </row>
    <row r="38" spans="1:42">
      <c r="A38" s="390" t="s">
        <v>630</v>
      </c>
      <c r="B38" s="392"/>
      <c r="C38" s="396"/>
      <c r="D38" s="394"/>
      <c r="E38" s="395"/>
      <c r="F38" s="389" t="s">
        <v>630</v>
      </c>
      <c r="G38" s="388" t="s">
        <v>630</v>
      </c>
      <c r="H38" s="393" t="s">
        <v>630</v>
      </c>
      <c r="I38" s="388" t="s">
        <v>630</v>
      </c>
      <c r="J38" s="398"/>
      <c r="K38" s="399"/>
      <c r="L38" s="400"/>
      <c r="M38" s="400"/>
      <c r="N38" s="400"/>
      <c r="O38" s="400"/>
      <c r="P38" s="400"/>
      <c r="Q38" s="400"/>
      <c r="R38" s="400"/>
      <c r="S38" s="400"/>
      <c r="T38" s="400"/>
      <c r="U38" s="400"/>
      <c r="V38" s="400"/>
      <c r="W38" s="400"/>
      <c r="X38" s="400"/>
      <c r="Y38" s="400"/>
      <c r="Z38" s="400"/>
      <c r="AA38" s="400"/>
      <c r="AB38" s="400"/>
      <c r="AC38" s="400"/>
      <c r="AD38" s="400"/>
      <c r="AE38" s="400"/>
      <c r="AF38" s="400"/>
      <c r="AG38" s="400"/>
      <c r="AH38" s="400"/>
      <c r="AI38" s="400"/>
      <c r="AJ38" s="400"/>
      <c r="AK38" s="400"/>
      <c r="AL38" s="400"/>
      <c r="AM38" s="400"/>
      <c r="AN38" s="386"/>
      <c r="AO38" s="386"/>
      <c r="AP38" s="391">
        <v>0</v>
      </c>
    </row>
    <row r="39" spans="1:42">
      <c r="A39" s="390" t="s">
        <v>630</v>
      </c>
      <c r="B39" s="392"/>
      <c r="C39" s="396"/>
      <c r="D39" s="394"/>
      <c r="E39" s="395"/>
      <c r="F39" s="389" t="s">
        <v>630</v>
      </c>
      <c r="G39" s="388" t="s">
        <v>630</v>
      </c>
      <c r="H39" s="393" t="s">
        <v>630</v>
      </c>
      <c r="I39" s="388" t="s">
        <v>630</v>
      </c>
      <c r="J39" s="398"/>
      <c r="K39" s="399"/>
      <c r="L39" s="400"/>
      <c r="M39" s="400"/>
      <c r="N39" s="400"/>
      <c r="O39" s="400"/>
      <c r="P39" s="400"/>
      <c r="Q39" s="400"/>
      <c r="R39" s="400"/>
      <c r="S39" s="400"/>
      <c r="T39" s="400"/>
      <c r="U39" s="400"/>
      <c r="V39" s="400"/>
      <c r="W39" s="400"/>
      <c r="X39" s="400"/>
      <c r="Y39" s="400"/>
      <c r="Z39" s="400"/>
      <c r="AA39" s="400"/>
      <c r="AB39" s="400"/>
      <c r="AC39" s="400"/>
      <c r="AD39" s="400"/>
      <c r="AE39" s="400"/>
      <c r="AF39" s="400"/>
      <c r="AG39" s="400"/>
      <c r="AH39" s="400"/>
      <c r="AI39" s="400"/>
      <c r="AJ39" s="400"/>
      <c r="AK39" s="400"/>
      <c r="AL39" s="400"/>
      <c r="AM39" s="400"/>
      <c r="AN39" s="386"/>
      <c r="AO39" s="386"/>
      <c r="AP39" s="391">
        <v>0</v>
      </c>
    </row>
    <row r="40" spans="1:42">
      <c r="A40" s="390" t="s">
        <v>630</v>
      </c>
      <c r="B40" s="392"/>
      <c r="C40" s="396"/>
      <c r="D40" s="394"/>
      <c r="E40" s="395"/>
      <c r="F40" s="389" t="s">
        <v>630</v>
      </c>
      <c r="G40" s="388" t="s">
        <v>630</v>
      </c>
      <c r="H40" s="393" t="s">
        <v>630</v>
      </c>
      <c r="I40" s="388" t="s">
        <v>630</v>
      </c>
      <c r="J40" s="398"/>
      <c r="K40" s="399"/>
      <c r="L40" s="400"/>
      <c r="M40" s="400"/>
      <c r="N40" s="400"/>
      <c r="O40" s="400"/>
      <c r="P40" s="400"/>
      <c r="Q40" s="400"/>
      <c r="R40" s="400"/>
      <c r="S40" s="400"/>
      <c r="T40" s="400"/>
      <c r="U40" s="400"/>
      <c r="V40" s="400"/>
      <c r="W40" s="400"/>
      <c r="X40" s="400"/>
      <c r="Y40" s="400"/>
      <c r="Z40" s="400"/>
      <c r="AA40" s="400"/>
      <c r="AB40" s="400"/>
      <c r="AC40" s="400"/>
      <c r="AD40" s="400"/>
      <c r="AE40" s="400"/>
      <c r="AF40" s="400"/>
      <c r="AG40" s="400"/>
      <c r="AH40" s="400"/>
      <c r="AI40" s="400"/>
      <c r="AJ40" s="400"/>
      <c r="AK40" s="400"/>
      <c r="AL40" s="400"/>
      <c r="AM40" s="400"/>
      <c r="AN40" s="386"/>
      <c r="AO40" s="386"/>
      <c r="AP40" s="391">
        <v>0</v>
      </c>
    </row>
    <row r="41" spans="1:42">
      <c r="A41" s="390" t="s">
        <v>630</v>
      </c>
      <c r="B41" s="392"/>
      <c r="C41" s="396"/>
      <c r="D41" s="394"/>
      <c r="E41" s="395"/>
      <c r="F41" s="389" t="s">
        <v>630</v>
      </c>
      <c r="G41" s="388" t="s">
        <v>630</v>
      </c>
      <c r="H41" s="393" t="s">
        <v>630</v>
      </c>
      <c r="I41" s="388" t="s">
        <v>630</v>
      </c>
      <c r="J41" s="398"/>
      <c r="K41" s="399"/>
      <c r="L41" s="400"/>
      <c r="M41" s="400"/>
      <c r="N41" s="400"/>
      <c r="O41" s="400"/>
      <c r="P41" s="400"/>
      <c r="Q41" s="400"/>
      <c r="R41" s="400"/>
      <c r="S41" s="400"/>
      <c r="T41" s="400"/>
      <c r="U41" s="400"/>
      <c r="V41" s="400"/>
      <c r="W41" s="400"/>
      <c r="X41" s="400"/>
      <c r="Y41" s="400"/>
      <c r="Z41" s="400"/>
      <c r="AA41" s="400"/>
      <c r="AB41" s="400"/>
      <c r="AC41" s="400"/>
      <c r="AD41" s="400"/>
      <c r="AE41" s="400"/>
      <c r="AF41" s="400"/>
      <c r="AG41" s="400"/>
      <c r="AH41" s="400"/>
      <c r="AI41" s="400"/>
      <c r="AJ41" s="400"/>
      <c r="AK41" s="400"/>
      <c r="AL41" s="400"/>
      <c r="AM41" s="400"/>
      <c r="AN41" s="386"/>
      <c r="AO41" s="386"/>
      <c r="AP41" s="391">
        <v>0</v>
      </c>
    </row>
    <row r="42" spans="1:42">
      <c r="A42" s="390" t="s">
        <v>630</v>
      </c>
      <c r="B42" s="392"/>
      <c r="C42" s="396"/>
      <c r="D42" s="394"/>
      <c r="E42" s="395"/>
      <c r="F42" s="389" t="s">
        <v>630</v>
      </c>
      <c r="G42" s="388" t="s">
        <v>630</v>
      </c>
      <c r="H42" s="393" t="s">
        <v>630</v>
      </c>
      <c r="I42" s="388" t="s">
        <v>630</v>
      </c>
      <c r="J42" s="398"/>
      <c r="K42" s="399"/>
      <c r="L42" s="400"/>
      <c r="M42" s="400"/>
      <c r="N42" s="400"/>
      <c r="O42" s="400"/>
      <c r="P42" s="400"/>
      <c r="Q42" s="400"/>
      <c r="R42" s="400"/>
      <c r="S42" s="400"/>
      <c r="T42" s="400"/>
      <c r="U42" s="400"/>
      <c r="V42" s="400"/>
      <c r="W42" s="400"/>
      <c r="X42" s="400"/>
      <c r="Y42" s="400"/>
      <c r="Z42" s="400"/>
      <c r="AA42" s="400"/>
      <c r="AB42" s="400"/>
      <c r="AC42" s="400"/>
      <c r="AD42" s="400"/>
      <c r="AE42" s="400"/>
      <c r="AF42" s="400"/>
      <c r="AG42" s="400"/>
      <c r="AH42" s="400"/>
      <c r="AI42" s="400"/>
      <c r="AJ42" s="400"/>
      <c r="AK42" s="400"/>
      <c r="AL42" s="400"/>
      <c r="AM42" s="400"/>
      <c r="AN42" s="386"/>
      <c r="AO42" s="386"/>
      <c r="AP42" s="391">
        <v>0</v>
      </c>
    </row>
    <row r="43" spans="1:42">
      <c r="A43" s="390" t="s">
        <v>630</v>
      </c>
      <c r="B43" s="392"/>
      <c r="C43" s="396"/>
      <c r="D43" s="394"/>
      <c r="E43" s="395"/>
      <c r="F43" s="389" t="s">
        <v>630</v>
      </c>
      <c r="G43" s="388" t="s">
        <v>630</v>
      </c>
      <c r="H43" s="393" t="s">
        <v>630</v>
      </c>
      <c r="I43" s="388" t="s">
        <v>630</v>
      </c>
      <c r="J43" s="398"/>
      <c r="K43" s="399"/>
      <c r="L43" s="400"/>
      <c r="M43" s="400"/>
      <c r="N43" s="400"/>
      <c r="O43" s="400"/>
      <c r="P43" s="400"/>
      <c r="Q43" s="400"/>
      <c r="R43" s="400"/>
      <c r="S43" s="400"/>
      <c r="T43" s="400"/>
      <c r="U43" s="400"/>
      <c r="V43" s="400"/>
      <c r="W43" s="400"/>
      <c r="X43" s="400"/>
      <c r="Y43" s="400"/>
      <c r="Z43" s="400"/>
      <c r="AA43" s="400"/>
      <c r="AB43" s="400"/>
      <c r="AC43" s="400"/>
      <c r="AD43" s="400"/>
      <c r="AE43" s="400"/>
      <c r="AF43" s="400"/>
      <c r="AG43" s="400"/>
      <c r="AH43" s="400"/>
      <c r="AI43" s="400"/>
      <c r="AJ43" s="400"/>
      <c r="AK43" s="400"/>
      <c r="AL43" s="400"/>
      <c r="AM43" s="400"/>
      <c r="AN43" s="386"/>
      <c r="AO43" s="386"/>
      <c r="AP43" s="391">
        <v>0</v>
      </c>
    </row>
    <row r="44" spans="1:42">
      <c r="A44" s="390" t="s">
        <v>630</v>
      </c>
      <c r="B44" s="392"/>
      <c r="C44" s="396"/>
      <c r="D44" s="394"/>
      <c r="E44" s="395"/>
      <c r="F44" s="389" t="s">
        <v>630</v>
      </c>
      <c r="G44" s="388" t="s">
        <v>630</v>
      </c>
      <c r="H44" s="393" t="s">
        <v>630</v>
      </c>
      <c r="I44" s="388" t="s">
        <v>630</v>
      </c>
      <c r="J44" s="398"/>
      <c r="K44" s="399"/>
      <c r="L44" s="400"/>
      <c r="M44" s="400"/>
      <c r="N44" s="400"/>
      <c r="O44" s="400"/>
      <c r="P44" s="400"/>
      <c r="Q44" s="400"/>
      <c r="R44" s="400"/>
      <c r="S44" s="400"/>
      <c r="T44" s="400"/>
      <c r="U44" s="400"/>
      <c r="V44" s="400"/>
      <c r="W44" s="400"/>
      <c r="X44" s="400"/>
      <c r="Y44" s="400"/>
      <c r="Z44" s="400"/>
      <c r="AA44" s="400"/>
      <c r="AB44" s="400"/>
      <c r="AC44" s="400"/>
      <c r="AD44" s="400"/>
      <c r="AE44" s="400"/>
      <c r="AF44" s="400"/>
      <c r="AG44" s="400"/>
      <c r="AH44" s="400"/>
      <c r="AI44" s="400"/>
      <c r="AJ44" s="400"/>
      <c r="AK44" s="400"/>
      <c r="AL44" s="400"/>
      <c r="AM44" s="400"/>
      <c r="AN44" s="386"/>
      <c r="AO44" s="386"/>
      <c r="AP44" s="391">
        <v>0</v>
      </c>
    </row>
    <row r="45" spans="1:42">
      <c r="A45" s="390" t="s">
        <v>630</v>
      </c>
      <c r="B45" s="392"/>
      <c r="C45" s="396"/>
      <c r="D45" s="394"/>
      <c r="E45" s="395"/>
      <c r="F45" s="389" t="s">
        <v>630</v>
      </c>
      <c r="G45" s="388" t="s">
        <v>630</v>
      </c>
      <c r="H45" s="393" t="s">
        <v>630</v>
      </c>
      <c r="I45" s="388" t="s">
        <v>630</v>
      </c>
      <c r="J45" s="398"/>
      <c r="K45" s="399"/>
      <c r="L45" s="400"/>
      <c r="M45" s="400"/>
      <c r="N45" s="400"/>
      <c r="O45" s="400"/>
      <c r="P45" s="400"/>
      <c r="Q45" s="400"/>
      <c r="R45" s="400"/>
      <c r="S45" s="400"/>
      <c r="T45" s="400"/>
      <c r="U45" s="400"/>
      <c r="V45" s="400"/>
      <c r="W45" s="400"/>
      <c r="X45" s="400"/>
      <c r="Y45" s="400"/>
      <c r="Z45" s="400"/>
      <c r="AA45" s="400"/>
      <c r="AB45" s="400"/>
      <c r="AC45" s="400"/>
      <c r="AD45" s="400"/>
      <c r="AE45" s="400"/>
      <c r="AF45" s="400"/>
      <c r="AG45" s="400"/>
      <c r="AH45" s="400"/>
      <c r="AI45" s="400"/>
      <c r="AJ45" s="400"/>
      <c r="AK45" s="400"/>
      <c r="AL45" s="400"/>
      <c r="AM45" s="400"/>
      <c r="AN45" s="386"/>
      <c r="AO45" s="386"/>
      <c r="AP45" s="391">
        <v>0</v>
      </c>
    </row>
    <row r="46" spans="1:42">
      <c r="A46" s="390" t="s">
        <v>630</v>
      </c>
      <c r="B46" s="392"/>
      <c r="C46" s="396"/>
      <c r="D46" s="394"/>
      <c r="E46" s="395"/>
      <c r="F46" s="389" t="s">
        <v>630</v>
      </c>
      <c r="G46" s="388" t="s">
        <v>630</v>
      </c>
      <c r="H46" s="393" t="s">
        <v>630</v>
      </c>
      <c r="I46" s="388" t="s">
        <v>630</v>
      </c>
      <c r="J46" s="398"/>
      <c r="K46" s="399"/>
      <c r="L46" s="400"/>
      <c r="M46" s="400"/>
      <c r="N46" s="400"/>
      <c r="O46" s="400"/>
      <c r="P46" s="400"/>
      <c r="Q46" s="400"/>
      <c r="R46" s="400"/>
      <c r="S46" s="400"/>
      <c r="T46" s="400"/>
      <c r="U46" s="400"/>
      <c r="V46" s="400"/>
      <c r="W46" s="400"/>
      <c r="X46" s="400"/>
      <c r="Y46" s="400"/>
      <c r="Z46" s="400"/>
      <c r="AA46" s="400"/>
      <c r="AB46" s="400"/>
      <c r="AC46" s="400"/>
      <c r="AD46" s="400"/>
      <c r="AE46" s="400"/>
      <c r="AF46" s="400"/>
      <c r="AG46" s="400"/>
      <c r="AH46" s="400"/>
      <c r="AI46" s="400"/>
      <c r="AJ46" s="400"/>
      <c r="AK46" s="400"/>
      <c r="AL46" s="400"/>
      <c r="AM46" s="400"/>
      <c r="AN46" s="386"/>
      <c r="AO46" s="386"/>
      <c r="AP46" s="391">
        <v>0</v>
      </c>
    </row>
    <row r="47" spans="1:42">
      <c r="A47" s="390" t="s">
        <v>630</v>
      </c>
      <c r="B47" s="392"/>
      <c r="C47" s="396"/>
      <c r="D47" s="394"/>
      <c r="E47" s="395"/>
      <c r="F47" s="389" t="s">
        <v>630</v>
      </c>
      <c r="G47" s="388" t="s">
        <v>630</v>
      </c>
      <c r="H47" s="393" t="s">
        <v>630</v>
      </c>
      <c r="I47" s="388" t="s">
        <v>630</v>
      </c>
      <c r="J47" s="398"/>
      <c r="K47" s="399"/>
      <c r="L47" s="400"/>
      <c r="M47" s="400"/>
      <c r="N47" s="400"/>
      <c r="O47" s="400"/>
      <c r="P47" s="400"/>
      <c r="Q47" s="400"/>
      <c r="R47" s="400"/>
      <c r="S47" s="400"/>
      <c r="T47" s="400"/>
      <c r="U47" s="400"/>
      <c r="V47" s="400"/>
      <c r="W47" s="400"/>
      <c r="X47" s="400"/>
      <c r="Y47" s="400"/>
      <c r="Z47" s="400"/>
      <c r="AA47" s="400"/>
      <c r="AB47" s="400"/>
      <c r="AC47" s="400"/>
      <c r="AD47" s="400"/>
      <c r="AE47" s="400"/>
      <c r="AF47" s="400"/>
      <c r="AG47" s="400"/>
      <c r="AH47" s="400"/>
      <c r="AI47" s="400"/>
      <c r="AJ47" s="400"/>
      <c r="AK47" s="400"/>
      <c r="AL47" s="400"/>
      <c r="AM47" s="400"/>
      <c r="AN47" s="386"/>
      <c r="AO47" s="386"/>
      <c r="AP47" s="391">
        <v>0</v>
      </c>
    </row>
    <row r="48" spans="1:42">
      <c r="A48" s="390" t="s">
        <v>630</v>
      </c>
      <c r="B48" s="392"/>
      <c r="C48" s="396"/>
      <c r="D48" s="394"/>
      <c r="E48" s="395"/>
      <c r="F48" s="389" t="s">
        <v>630</v>
      </c>
      <c r="G48" s="388" t="s">
        <v>630</v>
      </c>
      <c r="H48" s="393" t="s">
        <v>630</v>
      </c>
      <c r="I48" s="388" t="s">
        <v>630</v>
      </c>
      <c r="J48" s="398"/>
      <c r="K48" s="399"/>
      <c r="L48" s="400"/>
      <c r="M48" s="400"/>
      <c r="N48" s="400"/>
      <c r="O48" s="400"/>
      <c r="P48" s="400"/>
      <c r="Q48" s="400"/>
      <c r="R48" s="400"/>
      <c r="S48" s="400"/>
      <c r="T48" s="400"/>
      <c r="U48" s="400"/>
      <c r="V48" s="400"/>
      <c r="W48" s="400"/>
      <c r="X48" s="400"/>
      <c r="Y48" s="400"/>
      <c r="Z48" s="400"/>
      <c r="AA48" s="400"/>
      <c r="AB48" s="400"/>
      <c r="AC48" s="400"/>
      <c r="AD48" s="400"/>
      <c r="AE48" s="400"/>
      <c r="AF48" s="400"/>
      <c r="AG48" s="400"/>
      <c r="AH48" s="400"/>
      <c r="AI48" s="400"/>
      <c r="AJ48" s="400"/>
      <c r="AK48" s="400"/>
      <c r="AL48" s="400"/>
      <c r="AM48" s="400"/>
      <c r="AN48" s="386"/>
      <c r="AO48" s="386"/>
      <c r="AP48" s="391">
        <v>0</v>
      </c>
    </row>
    <row r="49" spans="1:42">
      <c r="A49" s="390" t="s">
        <v>630</v>
      </c>
      <c r="B49" s="392"/>
      <c r="C49" s="396"/>
      <c r="D49" s="394"/>
      <c r="E49" s="395"/>
      <c r="F49" s="389" t="s">
        <v>630</v>
      </c>
      <c r="G49" s="388" t="s">
        <v>630</v>
      </c>
      <c r="H49" s="393" t="s">
        <v>630</v>
      </c>
      <c r="I49" s="388" t="s">
        <v>630</v>
      </c>
      <c r="J49" s="398"/>
      <c r="K49" s="399"/>
      <c r="L49" s="400"/>
      <c r="M49" s="400"/>
      <c r="N49" s="400"/>
      <c r="O49" s="400"/>
      <c r="P49" s="400"/>
      <c r="Q49" s="400"/>
      <c r="R49" s="400"/>
      <c r="S49" s="400"/>
      <c r="T49" s="400"/>
      <c r="U49" s="400"/>
      <c r="V49" s="400"/>
      <c r="W49" s="400"/>
      <c r="X49" s="400"/>
      <c r="Y49" s="400"/>
      <c r="Z49" s="400"/>
      <c r="AA49" s="400"/>
      <c r="AB49" s="400"/>
      <c r="AC49" s="400"/>
      <c r="AD49" s="400"/>
      <c r="AE49" s="400"/>
      <c r="AF49" s="400"/>
      <c r="AG49" s="400"/>
      <c r="AH49" s="400"/>
      <c r="AI49" s="400"/>
      <c r="AJ49" s="400"/>
      <c r="AK49" s="400"/>
      <c r="AL49" s="400"/>
      <c r="AM49" s="400"/>
      <c r="AN49" s="386"/>
      <c r="AO49" s="386"/>
      <c r="AP49" s="391">
        <v>0</v>
      </c>
    </row>
    <row r="50" spans="1:42">
      <c r="A50" s="390" t="s">
        <v>630</v>
      </c>
      <c r="B50" s="392"/>
      <c r="C50" s="396"/>
      <c r="D50" s="394"/>
      <c r="E50" s="395"/>
      <c r="F50" s="389" t="s">
        <v>630</v>
      </c>
      <c r="G50" s="388" t="s">
        <v>630</v>
      </c>
      <c r="H50" s="393" t="s">
        <v>630</v>
      </c>
      <c r="I50" s="388" t="s">
        <v>630</v>
      </c>
      <c r="J50" s="398"/>
      <c r="K50" s="399"/>
      <c r="L50" s="400"/>
      <c r="M50" s="400"/>
      <c r="N50" s="400"/>
      <c r="O50" s="400"/>
      <c r="P50" s="400"/>
      <c r="Q50" s="400"/>
      <c r="R50" s="400"/>
      <c r="S50" s="400"/>
      <c r="T50" s="400"/>
      <c r="U50" s="400"/>
      <c r="V50" s="400"/>
      <c r="W50" s="400"/>
      <c r="X50" s="400"/>
      <c r="Y50" s="400"/>
      <c r="Z50" s="400"/>
      <c r="AA50" s="400"/>
      <c r="AB50" s="400"/>
      <c r="AC50" s="400"/>
      <c r="AD50" s="400"/>
      <c r="AE50" s="400"/>
      <c r="AF50" s="400"/>
      <c r="AG50" s="400"/>
      <c r="AH50" s="400"/>
      <c r="AI50" s="400"/>
      <c r="AJ50" s="400"/>
      <c r="AK50" s="400"/>
      <c r="AL50" s="400"/>
      <c r="AM50" s="400"/>
      <c r="AN50" s="386"/>
      <c r="AO50" s="386"/>
      <c r="AP50" s="391">
        <v>0</v>
      </c>
    </row>
    <row r="51" spans="1:42">
      <c r="A51" s="390" t="s">
        <v>630</v>
      </c>
      <c r="B51" s="392"/>
      <c r="C51" s="396"/>
      <c r="D51" s="394"/>
      <c r="E51" s="395"/>
      <c r="F51" s="389" t="s">
        <v>630</v>
      </c>
      <c r="G51" s="388" t="s">
        <v>630</v>
      </c>
      <c r="H51" s="393" t="s">
        <v>630</v>
      </c>
      <c r="I51" s="388" t="s">
        <v>630</v>
      </c>
      <c r="J51" s="398"/>
      <c r="K51" s="399"/>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386"/>
      <c r="AO51" s="386"/>
      <c r="AP51" s="391">
        <v>0</v>
      </c>
    </row>
    <row r="52" spans="1:42">
      <c r="A52" s="390" t="s">
        <v>630</v>
      </c>
      <c r="B52" s="392"/>
      <c r="C52" s="396"/>
      <c r="D52" s="394"/>
      <c r="E52" s="395"/>
      <c r="F52" s="389" t="s">
        <v>630</v>
      </c>
      <c r="G52" s="388" t="s">
        <v>630</v>
      </c>
      <c r="H52" s="393" t="s">
        <v>630</v>
      </c>
      <c r="I52" s="388" t="s">
        <v>630</v>
      </c>
      <c r="J52" s="398"/>
      <c r="K52" s="399"/>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386"/>
      <c r="AO52" s="386"/>
      <c r="AP52" s="391">
        <v>0</v>
      </c>
    </row>
    <row r="53" spans="1:42">
      <c r="A53" s="390" t="s">
        <v>630</v>
      </c>
      <c r="B53" s="392"/>
      <c r="C53" s="396"/>
      <c r="D53" s="394"/>
      <c r="E53" s="395"/>
      <c r="F53" s="389" t="s">
        <v>630</v>
      </c>
      <c r="G53" s="388" t="s">
        <v>630</v>
      </c>
      <c r="H53" s="393" t="s">
        <v>630</v>
      </c>
      <c r="I53" s="388" t="s">
        <v>630</v>
      </c>
      <c r="J53" s="398"/>
      <c r="K53" s="399"/>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386"/>
      <c r="AO53" s="386"/>
      <c r="AP53" s="391">
        <v>0</v>
      </c>
    </row>
    <row r="54" spans="1:42">
      <c r="A54" s="390" t="s">
        <v>630</v>
      </c>
      <c r="B54" s="392"/>
      <c r="C54" s="396"/>
      <c r="D54" s="394"/>
      <c r="E54" s="395"/>
      <c r="F54" s="389" t="s">
        <v>630</v>
      </c>
      <c r="G54" s="388" t="s">
        <v>630</v>
      </c>
      <c r="H54" s="393" t="s">
        <v>630</v>
      </c>
      <c r="I54" s="388" t="s">
        <v>630</v>
      </c>
      <c r="J54" s="398"/>
      <c r="K54" s="399"/>
      <c r="L54" s="400"/>
      <c r="M54" s="400"/>
      <c r="N54" s="400"/>
      <c r="O54" s="400"/>
      <c r="P54" s="400"/>
      <c r="Q54" s="400"/>
      <c r="R54" s="400"/>
      <c r="S54" s="400"/>
      <c r="T54" s="400"/>
      <c r="U54" s="400"/>
      <c r="V54" s="400"/>
      <c r="W54" s="400"/>
      <c r="X54" s="400"/>
      <c r="Y54" s="400"/>
      <c r="Z54" s="400"/>
      <c r="AA54" s="400"/>
      <c r="AB54" s="400"/>
      <c r="AC54" s="400"/>
      <c r="AD54" s="400"/>
      <c r="AE54" s="400"/>
      <c r="AF54" s="400"/>
      <c r="AG54" s="400"/>
      <c r="AH54" s="400"/>
      <c r="AI54" s="400"/>
      <c r="AJ54" s="400"/>
      <c r="AK54" s="400"/>
      <c r="AL54" s="400"/>
      <c r="AM54" s="400"/>
      <c r="AN54" s="386"/>
      <c r="AO54" s="386"/>
      <c r="AP54" s="391">
        <v>0</v>
      </c>
    </row>
    <row r="55" spans="1:42">
      <c r="A55" s="390" t="s">
        <v>630</v>
      </c>
      <c r="B55" s="392"/>
      <c r="C55" s="396"/>
      <c r="D55" s="394"/>
      <c r="E55" s="395"/>
      <c r="F55" s="389" t="s">
        <v>630</v>
      </c>
      <c r="G55" s="388" t="s">
        <v>630</v>
      </c>
      <c r="H55" s="393" t="s">
        <v>630</v>
      </c>
      <c r="I55" s="388" t="s">
        <v>630</v>
      </c>
      <c r="J55" s="398"/>
      <c r="K55" s="399"/>
      <c r="L55" s="400"/>
      <c r="M55" s="400"/>
      <c r="N55" s="400"/>
      <c r="O55" s="400"/>
      <c r="P55" s="400"/>
      <c r="Q55" s="400"/>
      <c r="R55" s="400"/>
      <c r="S55" s="400"/>
      <c r="T55" s="400"/>
      <c r="U55" s="400"/>
      <c r="V55" s="400"/>
      <c r="W55" s="400"/>
      <c r="X55" s="400"/>
      <c r="Y55" s="400"/>
      <c r="Z55" s="400"/>
      <c r="AA55" s="400"/>
      <c r="AB55" s="400"/>
      <c r="AC55" s="400"/>
      <c r="AD55" s="400"/>
      <c r="AE55" s="400"/>
      <c r="AF55" s="400"/>
      <c r="AG55" s="400"/>
      <c r="AH55" s="400"/>
      <c r="AI55" s="400"/>
      <c r="AJ55" s="400"/>
      <c r="AK55" s="400"/>
      <c r="AL55" s="400"/>
      <c r="AM55" s="400"/>
      <c r="AN55" s="386"/>
      <c r="AO55" s="386"/>
      <c r="AP55" s="391">
        <v>0</v>
      </c>
    </row>
    <row r="56" spans="1:42">
      <c r="A56" s="390" t="s">
        <v>630</v>
      </c>
      <c r="B56" s="392"/>
      <c r="C56" s="396"/>
      <c r="D56" s="394"/>
      <c r="E56" s="395"/>
      <c r="F56" s="389" t="s">
        <v>630</v>
      </c>
      <c r="G56" s="388" t="s">
        <v>630</v>
      </c>
      <c r="H56" s="393" t="s">
        <v>630</v>
      </c>
      <c r="I56" s="388" t="s">
        <v>630</v>
      </c>
      <c r="J56" s="398"/>
      <c r="K56" s="399"/>
      <c r="L56" s="400"/>
      <c r="M56" s="400"/>
      <c r="N56" s="400"/>
      <c r="O56" s="400"/>
      <c r="P56" s="400"/>
      <c r="Q56" s="400"/>
      <c r="R56" s="400"/>
      <c r="S56" s="400"/>
      <c r="T56" s="400"/>
      <c r="U56" s="400"/>
      <c r="V56" s="400"/>
      <c r="W56" s="400"/>
      <c r="X56" s="400"/>
      <c r="Y56" s="400"/>
      <c r="Z56" s="400"/>
      <c r="AA56" s="400"/>
      <c r="AB56" s="400"/>
      <c r="AC56" s="400"/>
      <c r="AD56" s="400"/>
      <c r="AE56" s="400"/>
      <c r="AF56" s="400"/>
      <c r="AG56" s="400"/>
      <c r="AH56" s="400"/>
      <c r="AI56" s="400"/>
      <c r="AJ56" s="400"/>
      <c r="AK56" s="400"/>
      <c r="AL56" s="400"/>
      <c r="AM56" s="400"/>
      <c r="AN56" s="386"/>
      <c r="AO56" s="386"/>
      <c r="AP56" s="391">
        <v>0</v>
      </c>
    </row>
    <row r="57" spans="1:42">
      <c r="A57" s="390" t="s">
        <v>630</v>
      </c>
      <c r="B57" s="392"/>
      <c r="C57" s="396"/>
      <c r="D57" s="394"/>
      <c r="E57" s="395"/>
      <c r="F57" s="389" t="s">
        <v>630</v>
      </c>
      <c r="G57" s="388" t="s">
        <v>630</v>
      </c>
      <c r="H57" s="393" t="s">
        <v>630</v>
      </c>
      <c r="I57" s="388" t="s">
        <v>630</v>
      </c>
      <c r="J57" s="398"/>
      <c r="K57" s="399"/>
      <c r="L57" s="400"/>
      <c r="M57" s="400"/>
      <c r="N57" s="400"/>
      <c r="O57" s="400"/>
      <c r="P57" s="400"/>
      <c r="Q57" s="400"/>
      <c r="R57" s="400"/>
      <c r="S57" s="400"/>
      <c r="T57" s="400"/>
      <c r="U57" s="400"/>
      <c r="V57" s="400"/>
      <c r="W57" s="400"/>
      <c r="X57" s="400"/>
      <c r="Y57" s="400"/>
      <c r="Z57" s="400"/>
      <c r="AA57" s="400"/>
      <c r="AB57" s="400"/>
      <c r="AC57" s="400"/>
      <c r="AD57" s="400"/>
      <c r="AE57" s="400"/>
      <c r="AF57" s="400"/>
      <c r="AG57" s="400"/>
      <c r="AH57" s="400"/>
      <c r="AI57" s="400"/>
      <c r="AJ57" s="400"/>
      <c r="AK57" s="400"/>
      <c r="AL57" s="400"/>
      <c r="AM57" s="400"/>
      <c r="AN57" s="386"/>
      <c r="AO57" s="386"/>
      <c r="AP57" s="391">
        <v>0</v>
      </c>
    </row>
    <row r="58" spans="1:42">
      <c r="A58" s="390" t="s">
        <v>630</v>
      </c>
      <c r="B58" s="392"/>
      <c r="C58" s="396"/>
      <c r="D58" s="394"/>
      <c r="E58" s="395"/>
      <c r="F58" s="389" t="s">
        <v>630</v>
      </c>
      <c r="G58" s="388" t="s">
        <v>630</v>
      </c>
      <c r="H58" s="393" t="s">
        <v>630</v>
      </c>
      <c r="I58" s="388" t="s">
        <v>630</v>
      </c>
      <c r="J58" s="398"/>
      <c r="K58" s="399"/>
      <c r="L58" s="400"/>
      <c r="M58" s="400"/>
      <c r="N58" s="400"/>
      <c r="O58" s="400"/>
      <c r="P58" s="400"/>
      <c r="Q58" s="400"/>
      <c r="R58" s="400"/>
      <c r="S58" s="400"/>
      <c r="T58" s="400"/>
      <c r="U58" s="400"/>
      <c r="V58" s="400"/>
      <c r="W58" s="400"/>
      <c r="X58" s="400"/>
      <c r="Y58" s="400"/>
      <c r="Z58" s="400"/>
      <c r="AA58" s="400"/>
      <c r="AB58" s="400"/>
      <c r="AC58" s="400"/>
      <c r="AD58" s="400"/>
      <c r="AE58" s="400"/>
      <c r="AF58" s="400"/>
      <c r="AG58" s="400"/>
      <c r="AH58" s="400"/>
      <c r="AI58" s="400"/>
      <c r="AJ58" s="400"/>
      <c r="AK58" s="400"/>
      <c r="AL58" s="400"/>
      <c r="AM58" s="400"/>
      <c r="AN58" s="386"/>
      <c r="AO58" s="386"/>
      <c r="AP58" s="391">
        <v>0</v>
      </c>
    </row>
    <row r="59" spans="1:42">
      <c r="A59" s="390" t="s">
        <v>630</v>
      </c>
      <c r="B59" s="392"/>
      <c r="C59" s="396"/>
      <c r="D59" s="394"/>
      <c r="E59" s="395"/>
      <c r="F59" s="389" t="s">
        <v>630</v>
      </c>
      <c r="G59" s="388" t="s">
        <v>630</v>
      </c>
      <c r="H59" s="393" t="s">
        <v>630</v>
      </c>
      <c r="I59" s="388" t="s">
        <v>630</v>
      </c>
      <c r="J59" s="398"/>
      <c r="K59" s="399"/>
      <c r="L59" s="400"/>
      <c r="M59" s="400"/>
      <c r="N59" s="400"/>
      <c r="O59" s="400"/>
      <c r="P59" s="400"/>
      <c r="Q59" s="400"/>
      <c r="R59" s="400"/>
      <c r="S59" s="400"/>
      <c r="T59" s="400"/>
      <c r="U59" s="400"/>
      <c r="V59" s="400"/>
      <c r="W59" s="400"/>
      <c r="X59" s="400"/>
      <c r="Y59" s="400"/>
      <c r="Z59" s="400"/>
      <c r="AA59" s="400"/>
      <c r="AB59" s="400"/>
      <c r="AC59" s="400"/>
      <c r="AD59" s="400"/>
      <c r="AE59" s="400"/>
      <c r="AF59" s="400"/>
      <c r="AG59" s="400"/>
      <c r="AH59" s="400"/>
      <c r="AI59" s="400"/>
      <c r="AJ59" s="400"/>
      <c r="AK59" s="400"/>
      <c r="AL59" s="400"/>
      <c r="AM59" s="400"/>
      <c r="AN59" s="386"/>
      <c r="AO59" s="386"/>
      <c r="AP59" s="391">
        <v>0</v>
      </c>
    </row>
    <row r="60" spans="1:42">
      <c r="A60" s="390" t="s">
        <v>630</v>
      </c>
      <c r="B60" s="392"/>
      <c r="C60" s="396"/>
      <c r="D60" s="394"/>
      <c r="E60" s="395"/>
      <c r="F60" s="389" t="s">
        <v>630</v>
      </c>
      <c r="G60" s="388" t="s">
        <v>630</v>
      </c>
      <c r="H60" s="393" t="s">
        <v>630</v>
      </c>
      <c r="I60" s="388" t="s">
        <v>630</v>
      </c>
      <c r="J60" s="398"/>
      <c r="K60" s="399"/>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0"/>
      <c r="AI60" s="400"/>
      <c r="AJ60" s="400"/>
      <c r="AK60" s="400"/>
      <c r="AL60" s="400"/>
      <c r="AM60" s="400"/>
      <c r="AN60" s="386"/>
      <c r="AO60" s="386"/>
      <c r="AP60" s="391">
        <v>0</v>
      </c>
    </row>
    <row r="61" spans="1:42">
      <c r="A61" s="390" t="s">
        <v>630</v>
      </c>
      <c r="B61" s="392"/>
      <c r="C61" s="396"/>
      <c r="D61" s="394"/>
      <c r="E61" s="395"/>
      <c r="F61" s="389" t="s">
        <v>630</v>
      </c>
      <c r="G61" s="388" t="s">
        <v>630</v>
      </c>
      <c r="H61" s="393" t="s">
        <v>630</v>
      </c>
      <c r="I61" s="388" t="s">
        <v>630</v>
      </c>
      <c r="J61" s="398"/>
      <c r="K61" s="399"/>
      <c r="L61" s="400"/>
      <c r="M61" s="400"/>
      <c r="N61" s="400"/>
      <c r="O61" s="400"/>
      <c r="P61" s="400"/>
      <c r="Q61" s="400"/>
      <c r="R61" s="400"/>
      <c r="S61" s="400"/>
      <c r="T61" s="400"/>
      <c r="U61" s="400"/>
      <c r="V61" s="400"/>
      <c r="W61" s="400"/>
      <c r="X61" s="400"/>
      <c r="Y61" s="400"/>
      <c r="Z61" s="400"/>
      <c r="AA61" s="400"/>
      <c r="AB61" s="400"/>
      <c r="AC61" s="400"/>
      <c r="AD61" s="400"/>
      <c r="AE61" s="400"/>
      <c r="AF61" s="400"/>
      <c r="AG61" s="400"/>
      <c r="AH61" s="400"/>
      <c r="AI61" s="400"/>
      <c r="AJ61" s="400"/>
      <c r="AK61" s="400"/>
      <c r="AL61" s="400"/>
      <c r="AM61" s="400"/>
      <c r="AN61" s="386"/>
      <c r="AO61" s="386"/>
      <c r="AP61" s="391">
        <v>0</v>
      </c>
    </row>
    <row r="62" spans="1:42">
      <c r="A62" s="390" t="s">
        <v>630</v>
      </c>
      <c r="B62" s="392"/>
      <c r="C62" s="396"/>
      <c r="D62" s="394"/>
      <c r="E62" s="395"/>
      <c r="F62" s="389" t="s">
        <v>630</v>
      </c>
      <c r="G62" s="388" t="s">
        <v>630</v>
      </c>
      <c r="H62" s="393" t="s">
        <v>630</v>
      </c>
      <c r="I62" s="388" t="s">
        <v>630</v>
      </c>
      <c r="J62" s="398"/>
      <c r="K62" s="399"/>
      <c r="L62" s="400"/>
      <c r="M62" s="400"/>
      <c r="N62" s="400"/>
      <c r="O62" s="400"/>
      <c r="P62" s="400"/>
      <c r="Q62" s="400"/>
      <c r="R62" s="400"/>
      <c r="S62" s="400"/>
      <c r="T62" s="400"/>
      <c r="U62" s="400"/>
      <c r="V62" s="400"/>
      <c r="W62" s="400"/>
      <c r="X62" s="400"/>
      <c r="Y62" s="400"/>
      <c r="Z62" s="400"/>
      <c r="AA62" s="400"/>
      <c r="AB62" s="400"/>
      <c r="AC62" s="400"/>
      <c r="AD62" s="400"/>
      <c r="AE62" s="400"/>
      <c r="AF62" s="400"/>
      <c r="AG62" s="400"/>
      <c r="AH62" s="400"/>
      <c r="AI62" s="400"/>
      <c r="AJ62" s="400"/>
      <c r="AK62" s="400"/>
      <c r="AL62" s="400"/>
      <c r="AM62" s="400"/>
      <c r="AN62" s="386"/>
      <c r="AO62" s="386"/>
      <c r="AP62" s="391">
        <v>0</v>
      </c>
    </row>
    <row r="63" spans="1:42">
      <c r="A63" s="390" t="s">
        <v>630</v>
      </c>
      <c r="B63" s="392"/>
      <c r="C63" s="396"/>
      <c r="D63" s="394"/>
      <c r="E63" s="395"/>
      <c r="F63" s="389" t="s">
        <v>630</v>
      </c>
      <c r="G63" s="388" t="s">
        <v>630</v>
      </c>
      <c r="H63" s="393" t="s">
        <v>630</v>
      </c>
      <c r="I63" s="388" t="s">
        <v>630</v>
      </c>
      <c r="J63" s="398"/>
      <c r="K63" s="399"/>
      <c r="L63" s="400"/>
      <c r="M63" s="400"/>
      <c r="N63" s="400"/>
      <c r="O63" s="400"/>
      <c r="P63" s="400"/>
      <c r="Q63" s="400"/>
      <c r="R63" s="400"/>
      <c r="S63" s="400"/>
      <c r="T63" s="400"/>
      <c r="U63" s="400"/>
      <c r="V63" s="400"/>
      <c r="W63" s="400"/>
      <c r="X63" s="400"/>
      <c r="Y63" s="400"/>
      <c r="Z63" s="400"/>
      <c r="AA63" s="400"/>
      <c r="AB63" s="400"/>
      <c r="AC63" s="400"/>
      <c r="AD63" s="400"/>
      <c r="AE63" s="400"/>
      <c r="AF63" s="400"/>
      <c r="AG63" s="400"/>
      <c r="AH63" s="400"/>
      <c r="AI63" s="400"/>
      <c r="AJ63" s="400"/>
      <c r="AK63" s="400"/>
      <c r="AL63" s="400"/>
      <c r="AM63" s="400"/>
      <c r="AN63" s="386"/>
      <c r="AO63" s="386"/>
      <c r="AP63" s="391">
        <v>0</v>
      </c>
    </row>
    <row r="64" spans="1:42">
      <c r="A64" s="390" t="s">
        <v>630</v>
      </c>
      <c r="B64" s="392"/>
      <c r="C64" s="396"/>
      <c r="D64" s="394"/>
      <c r="E64" s="395"/>
      <c r="F64" s="389" t="s">
        <v>630</v>
      </c>
      <c r="G64" s="388" t="s">
        <v>630</v>
      </c>
      <c r="H64" s="393" t="s">
        <v>630</v>
      </c>
      <c r="I64" s="388" t="s">
        <v>630</v>
      </c>
      <c r="J64" s="398"/>
      <c r="K64" s="399"/>
      <c r="L64" s="400"/>
      <c r="M64" s="400"/>
      <c r="N64" s="400"/>
      <c r="O64" s="400"/>
      <c r="P64" s="400"/>
      <c r="Q64" s="400"/>
      <c r="R64" s="400"/>
      <c r="S64" s="400"/>
      <c r="T64" s="400"/>
      <c r="U64" s="400"/>
      <c r="V64" s="400"/>
      <c r="W64" s="400"/>
      <c r="X64" s="400"/>
      <c r="Y64" s="400"/>
      <c r="Z64" s="400"/>
      <c r="AA64" s="400"/>
      <c r="AB64" s="400"/>
      <c r="AC64" s="400"/>
      <c r="AD64" s="400"/>
      <c r="AE64" s="400"/>
      <c r="AF64" s="400"/>
      <c r="AG64" s="400"/>
      <c r="AH64" s="400"/>
      <c r="AI64" s="400"/>
      <c r="AJ64" s="400"/>
      <c r="AK64" s="400"/>
      <c r="AL64" s="400"/>
      <c r="AM64" s="400"/>
      <c r="AN64" s="386"/>
      <c r="AO64" s="386"/>
      <c r="AP64" s="391">
        <v>0</v>
      </c>
    </row>
    <row r="65" spans="1:42">
      <c r="A65" s="390" t="s">
        <v>630</v>
      </c>
      <c r="B65" s="392"/>
      <c r="C65" s="396"/>
      <c r="D65" s="394"/>
      <c r="E65" s="395"/>
      <c r="F65" s="389" t="s">
        <v>630</v>
      </c>
      <c r="G65" s="388" t="s">
        <v>630</v>
      </c>
      <c r="H65" s="393" t="s">
        <v>630</v>
      </c>
      <c r="I65" s="388" t="s">
        <v>630</v>
      </c>
      <c r="J65" s="398"/>
      <c r="K65" s="399"/>
      <c r="L65" s="400"/>
      <c r="M65" s="400"/>
      <c r="N65" s="400"/>
      <c r="O65" s="400"/>
      <c r="P65" s="400"/>
      <c r="Q65" s="400"/>
      <c r="R65" s="400"/>
      <c r="S65" s="400"/>
      <c r="T65" s="400"/>
      <c r="U65" s="400"/>
      <c r="V65" s="400"/>
      <c r="W65" s="400"/>
      <c r="X65" s="400"/>
      <c r="Y65" s="400"/>
      <c r="Z65" s="400"/>
      <c r="AA65" s="400"/>
      <c r="AB65" s="400"/>
      <c r="AC65" s="400"/>
      <c r="AD65" s="400"/>
      <c r="AE65" s="400"/>
      <c r="AF65" s="400"/>
      <c r="AG65" s="400"/>
      <c r="AH65" s="400"/>
      <c r="AI65" s="400"/>
      <c r="AJ65" s="400"/>
      <c r="AK65" s="400"/>
      <c r="AL65" s="400"/>
      <c r="AM65" s="400"/>
      <c r="AN65" s="386"/>
      <c r="AO65" s="386"/>
      <c r="AP65" s="391">
        <v>0</v>
      </c>
    </row>
    <row r="66" spans="1:42">
      <c r="A66" s="390" t="s">
        <v>630</v>
      </c>
      <c r="B66" s="392"/>
      <c r="C66" s="396"/>
      <c r="D66" s="394"/>
      <c r="E66" s="395"/>
      <c r="F66" s="389" t="s">
        <v>630</v>
      </c>
      <c r="G66" s="388" t="s">
        <v>630</v>
      </c>
      <c r="H66" s="393" t="s">
        <v>630</v>
      </c>
      <c r="I66" s="388" t="s">
        <v>630</v>
      </c>
      <c r="J66" s="398"/>
      <c r="K66" s="399"/>
      <c r="L66" s="400"/>
      <c r="M66" s="400"/>
      <c r="N66" s="400"/>
      <c r="O66" s="400"/>
      <c r="P66" s="400"/>
      <c r="Q66" s="400"/>
      <c r="R66" s="400"/>
      <c r="S66" s="400"/>
      <c r="T66" s="400"/>
      <c r="U66" s="400"/>
      <c r="V66" s="400"/>
      <c r="W66" s="400"/>
      <c r="X66" s="400"/>
      <c r="Y66" s="400"/>
      <c r="Z66" s="400"/>
      <c r="AA66" s="400"/>
      <c r="AB66" s="400"/>
      <c r="AC66" s="400"/>
      <c r="AD66" s="400"/>
      <c r="AE66" s="400"/>
      <c r="AF66" s="400"/>
      <c r="AG66" s="400"/>
      <c r="AH66" s="400"/>
      <c r="AI66" s="400"/>
      <c r="AJ66" s="400"/>
      <c r="AK66" s="400"/>
      <c r="AL66" s="400"/>
      <c r="AM66" s="400"/>
      <c r="AN66" s="386"/>
      <c r="AO66" s="386"/>
      <c r="AP66" s="391">
        <v>0</v>
      </c>
    </row>
    <row r="67" spans="1:42">
      <c r="A67" s="390" t="s">
        <v>630</v>
      </c>
      <c r="B67" s="392"/>
      <c r="C67" s="396"/>
      <c r="D67" s="394"/>
      <c r="E67" s="395"/>
      <c r="F67" s="389" t="s">
        <v>630</v>
      </c>
      <c r="G67" s="388" t="s">
        <v>630</v>
      </c>
      <c r="H67" s="393" t="s">
        <v>630</v>
      </c>
      <c r="I67" s="388" t="s">
        <v>630</v>
      </c>
      <c r="J67" s="398"/>
      <c r="K67" s="399"/>
      <c r="L67" s="400"/>
      <c r="M67" s="400"/>
      <c r="N67" s="400"/>
      <c r="O67" s="400"/>
      <c r="P67" s="400"/>
      <c r="Q67" s="400"/>
      <c r="R67" s="400"/>
      <c r="S67" s="400"/>
      <c r="T67" s="400"/>
      <c r="U67" s="400"/>
      <c r="V67" s="400"/>
      <c r="W67" s="400"/>
      <c r="X67" s="400"/>
      <c r="Y67" s="400"/>
      <c r="Z67" s="400"/>
      <c r="AA67" s="400"/>
      <c r="AB67" s="400"/>
      <c r="AC67" s="400"/>
      <c r="AD67" s="400"/>
      <c r="AE67" s="400"/>
      <c r="AF67" s="400"/>
      <c r="AG67" s="400"/>
      <c r="AH67" s="400"/>
      <c r="AI67" s="400"/>
      <c r="AJ67" s="400"/>
      <c r="AK67" s="400"/>
      <c r="AL67" s="400"/>
      <c r="AM67" s="400"/>
      <c r="AN67" s="386"/>
      <c r="AO67" s="386"/>
      <c r="AP67" s="391">
        <v>0</v>
      </c>
    </row>
    <row r="68" spans="1:42">
      <c r="A68" s="390" t="s">
        <v>630</v>
      </c>
      <c r="B68" s="392"/>
      <c r="C68" s="396"/>
      <c r="D68" s="394"/>
      <c r="E68" s="395"/>
      <c r="F68" s="389" t="s">
        <v>630</v>
      </c>
      <c r="G68" s="388" t="s">
        <v>630</v>
      </c>
      <c r="H68" s="393" t="s">
        <v>630</v>
      </c>
      <c r="I68" s="388" t="s">
        <v>630</v>
      </c>
      <c r="J68" s="398"/>
      <c r="K68" s="399"/>
      <c r="L68" s="400"/>
      <c r="M68" s="400"/>
      <c r="N68" s="400"/>
      <c r="O68" s="400"/>
      <c r="P68" s="400"/>
      <c r="Q68" s="400"/>
      <c r="R68" s="400"/>
      <c r="S68" s="400"/>
      <c r="T68" s="400"/>
      <c r="U68" s="400"/>
      <c r="V68" s="400"/>
      <c r="W68" s="400"/>
      <c r="X68" s="400"/>
      <c r="Y68" s="400"/>
      <c r="Z68" s="400"/>
      <c r="AA68" s="400"/>
      <c r="AB68" s="400"/>
      <c r="AC68" s="400"/>
      <c r="AD68" s="400"/>
      <c r="AE68" s="400"/>
      <c r="AF68" s="400"/>
      <c r="AG68" s="400"/>
      <c r="AH68" s="400"/>
      <c r="AI68" s="400"/>
      <c r="AJ68" s="400"/>
      <c r="AK68" s="400"/>
      <c r="AL68" s="400"/>
      <c r="AM68" s="400"/>
      <c r="AN68" s="386"/>
      <c r="AO68" s="386"/>
      <c r="AP68" s="391">
        <v>0</v>
      </c>
    </row>
    <row r="69" spans="1:42">
      <c r="A69" s="390" t="s">
        <v>630</v>
      </c>
      <c r="B69" s="392"/>
      <c r="C69" s="396"/>
      <c r="D69" s="394"/>
      <c r="E69" s="395"/>
      <c r="F69" s="389" t="s">
        <v>630</v>
      </c>
      <c r="G69" s="388" t="s">
        <v>630</v>
      </c>
      <c r="H69" s="393" t="s">
        <v>630</v>
      </c>
      <c r="I69" s="388" t="s">
        <v>630</v>
      </c>
      <c r="J69" s="398"/>
      <c r="K69" s="399"/>
      <c r="L69" s="400"/>
      <c r="M69" s="400"/>
      <c r="N69" s="400"/>
      <c r="O69" s="400"/>
      <c r="P69" s="400"/>
      <c r="Q69" s="400"/>
      <c r="R69" s="400"/>
      <c r="S69" s="400"/>
      <c r="T69" s="400"/>
      <c r="U69" s="400"/>
      <c r="V69" s="400"/>
      <c r="W69" s="400"/>
      <c r="X69" s="400"/>
      <c r="Y69" s="400"/>
      <c r="Z69" s="400"/>
      <c r="AA69" s="400"/>
      <c r="AB69" s="400"/>
      <c r="AC69" s="400"/>
      <c r="AD69" s="400"/>
      <c r="AE69" s="400"/>
      <c r="AF69" s="400"/>
      <c r="AG69" s="400"/>
      <c r="AH69" s="400"/>
      <c r="AI69" s="400"/>
      <c r="AJ69" s="400"/>
      <c r="AK69" s="400"/>
      <c r="AL69" s="400"/>
      <c r="AM69" s="400"/>
      <c r="AN69" s="386"/>
      <c r="AO69" s="386"/>
      <c r="AP69" s="391">
        <v>0</v>
      </c>
    </row>
    <row r="70" spans="1:42">
      <c r="A70" s="390" t="s">
        <v>630</v>
      </c>
      <c r="B70" s="392"/>
      <c r="C70" s="396"/>
      <c r="D70" s="394"/>
      <c r="E70" s="395"/>
      <c r="F70" s="389" t="s">
        <v>630</v>
      </c>
      <c r="G70" s="388" t="s">
        <v>630</v>
      </c>
      <c r="H70" s="393" t="s">
        <v>630</v>
      </c>
      <c r="I70" s="388" t="s">
        <v>630</v>
      </c>
      <c r="J70" s="398"/>
      <c r="K70" s="399"/>
      <c r="L70" s="400"/>
      <c r="M70" s="400"/>
      <c r="N70" s="400"/>
      <c r="O70" s="400"/>
      <c r="P70" s="400"/>
      <c r="Q70" s="400"/>
      <c r="R70" s="400"/>
      <c r="S70" s="400"/>
      <c r="T70" s="400"/>
      <c r="U70" s="400"/>
      <c r="V70" s="400"/>
      <c r="W70" s="400"/>
      <c r="X70" s="400"/>
      <c r="Y70" s="400"/>
      <c r="Z70" s="400"/>
      <c r="AA70" s="400"/>
      <c r="AB70" s="400"/>
      <c r="AC70" s="400"/>
      <c r="AD70" s="400"/>
      <c r="AE70" s="400"/>
      <c r="AF70" s="400"/>
      <c r="AG70" s="400"/>
      <c r="AH70" s="400"/>
      <c r="AI70" s="400"/>
      <c r="AJ70" s="400"/>
      <c r="AK70" s="400"/>
      <c r="AL70" s="400"/>
      <c r="AM70" s="400"/>
      <c r="AN70" s="386"/>
      <c r="AO70" s="386"/>
      <c r="AP70" s="391">
        <v>0</v>
      </c>
    </row>
    <row r="71" spans="1:42">
      <c r="A71" s="390" t="s">
        <v>630</v>
      </c>
      <c r="B71" s="392"/>
      <c r="C71" s="396"/>
      <c r="D71" s="394"/>
      <c r="E71" s="395"/>
      <c r="F71" s="389" t="s">
        <v>630</v>
      </c>
      <c r="G71" s="388" t="s">
        <v>630</v>
      </c>
      <c r="H71" s="393" t="s">
        <v>630</v>
      </c>
      <c r="I71" s="388" t="s">
        <v>630</v>
      </c>
      <c r="J71" s="398"/>
      <c r="K71" s="399"/>
      <c r="L71" s="400"/>
      <c r="M71" s="400"/>
      <c r="N71" s="400"/>
      <c r="O71" s="400"/>
      <c r="P71" s="400"/>
      <c r="Q71" s="400"/>
      <c r="R71" s="400"/>
      <c r="S71" s="400"/>
      <c r="T71" s="400"/>
      <c r="U71" s="400"/>
      <c r="V71" s="400"/>
      <c r="W71" s="400"/>
      <c r="X71" s="400"/>
      <c r="Y71" s="400"/>
      <c r="Z71" s="400"/>
      <c r="AA71" s="400"/>
      <c r="AB71" s="400"/>
      <c r="AC71" s="400"/>
      <c r="AD71" s="400"/>
      <c r="AE71" s="400"/>
      <c r="AF71" s="400"/>
      <c r="AG71" s="400"/>
      <c r="AH71" s="400"/>
      <c r="AI71" s="400"/>
      <c r="AJ71" s="400"/>
      <c r="AK71" s="400"/>
      <c r="AL71" s="400"/>
      <c r="AM71" s="400"/>
      <c r="AN71" s="386"/>
      <c r="AO71" s="386"/>
      <c r="AP71" s="391">
        <v>0</v>
      </c>
    </row>
    <row r="72" spans="1:42">
      <c r="A72" s="390" t="s">
        <v>630</v>
      </c>
      <c r="B72" s="392"/>
      <c r="C72" s="396"/>
      <c r="D72" s="394"/>
      <c r="E72" s="395"/>
      <c r="F72" s="389" t="s">
        <v>630</v>
      </c>
      <c r="G72" s="388" t="s">
        <v>630</v>
      </c>
      <c r="H72" s="393" t="s">
        <v>630</v>
      </c>
      <c r="I72" s="388" t="s">
        <v>630</v>
      </c>
      <c r="J72" s="398"/>
      <c r="K72" s="399"/>
      <c r="L72" s="400"/>
      <c r="M72" s="400"/>
      <c r="N72" s="400"/>
      <c r="O72" s="400"/>
      <c r="P72" s="400"/>
      <c r="Q72" s="400"/>
      <c r="R72" s="400"/>
      <c r="S72" s="400"/>
      <c r="T72" s="400"/>
      <c r="U72" s="400"/>
      <c r="V72" s="400"/>
      <c r="W72" s="400"/>
      <c r="X72" s="400"/>
      <c r="Y72" s="400"/>
      <c r="Z72" s="400"/>
      <c r="AA72" s="400"/>
      <c r="AB72" s="400"/>
      <c r="AC72" s="400"/>
      <c r="AD72" s="400"/>
      <c r="AE72" s="400"/>
      <c r="AF72" s="400"/>
      <c r="AG72" s="400"/>
      <c r="AH72" s="400"/>
      <c r="AI72" s="400"/>
      <c r="AJ72" s="400"/>
      <c r="AK72" s="400"/>
      <c r="AL72" s="400"/>
      <c r="AM72" s="400"/>
      <c r="AN72" s="386"/>
      <c r="AO72" s="386"/>
      <c r="AP72" s="391">
        <v>0</v>
      </c>
    </row>
    <row r="73" spans="1:42">
      <c r="A73" s="390" t="s">
        <v>630</v>
      </c>
      <c r="B73" s="392"/>
      <c r="C73" s="396"/>
      <c r="D73" s="394"/>
      <c r="E73" s="395"/>
      <c r="F73" s="389" t="s">
        <v>630</v>
      </c>
      <c r="G73" s="388" t="s">
        <v>630</v>
      </c>
      <c r="H73" s="393" t="s">
        <v>630</v>
      </c>
      <c r="I73" s="388" t="s">
        <v>630</v>
      </c>
      <c r="J73" s="398"/>
      <c r="K73" s="399"/>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0"/>
      <c r="AN73" s="386"/>
      <c r="AO73" s="386"/>
      <c r="AP73" s="391">
        <v>0</v>
      </c>
    </row>
    <row r="74" spans="1:42">
      <c r="A74" s="390" t="s">
        <v>630</v>
      </c>
      <c r="B74" s="392"/>
      <c r="C74" s="396"/>
      <c r="D74" s="394"/>
      <c r="E74" s="395"/>
      <c r="F74" s="389" t="s">
        <v>630</v>
      </c>
      <c r="G74" s="388" t="s">
        <v>630</v>
      </c>
      <c r="H74" s="393" t="s">
        <v>630</v>
      </c>
      <c r="I74" s="388" t="s">
        <v>630</v>
      </c>
      <c r="J74" s="398"/>
      <c r="K74" s="399"/>
      <c r="L74" s="400"/>
      <c r="M74" s="400"/>
      <c r="N74" s="400"/>
      <c r="O74" s="400"/>
      <c r="P74" s="400"/>
      <c r="Q74" s="400"/>
      <c r="R74" s="400"/>
      <c r="S74" s="400"/>
      <c r="T74" s="400"/>
      <c r="U74" s="400"/>
      <c r="V74" s="400"/>
      <c r="W74" s="400"/>
      <c r="X74" s="400"/>
      <c r="Y74" s="400"/>
      <c r="Z74" s="400"/>
      <c r="AA74" s="400"/>
      <c r="AB74" s="400"/>
      <c r="AC74" s="400"/>
      <c r="AD74" s="400"/>
      <c r="AE74" s="400"/>
      <c r="AF74" s="400"/>
      <c r="AG74" s="400"/>
      <c r="AH74" s="400"/>
      <c r="AI74" s="400"/>
      <c r="AJ74" s="400"/>
      <c r="AK74" s="400"/>
      <c r="AL74" s="400"/>
      <c r="AM74" s="400"/>
      <c r="AN74" s="386"/>
      <c r="AO74" s="386"/>
      <c r="AP74" s="391">
        <v>0</v>
      </c>
    </row>
    <row r="75" spans="1:42">
      <c r="A75" s="390" t="s">
        <v>630</v>
      </c>
      <c r="B75" s="392"/>
      <c r="C75" s="396"/>
      <c r="D75" s="394"/>
      <c r="E75" s="395"/>
      <c r="F75" s="389" t="s">
        <v>630</v>
      </c>
      <c r="G75" s="388" t="s">
        <v>630</v>
      </c>
      <c r="H75" s="393" t="s">
        <v>630</v>
      </c>
      <c r="I75" s="388" t="s">
        <v>630</v>
      </c>
      <c r="J75" s="398"/>
      <c r="K75" s="399"/>
      <c r="L75" s="400"/>
      <c r="M75" s="400"/>
      <c r="N75" s="400"/>
      <c r="O75" s="400"/>
      <c r="P75" s="400"/>
      <c r="Q75" s="400"/>
      <c r="R75" s="400"/>
      <c r="S75" s="400"/>
      <c r="T75" s="400"/>
      <c r="U75" s="400"/>
      <c r="V75" s="400"/>
      <c r="W75" s="400"/>
      <c r="X75" s="400"/>
      <c r="Y75" s="400"/>
      <c r="Z75" s="400"/>
      <c r="AA75" s="400"/>
      <c r="AB75" s="400"/>
      <c r="AC75" s="400"/>
      <c r="AD75" s="400"/>
      <c r="AE75" s="400"/>
      <c r="AF75" s="400"/>
      <c r="AG75" s="400"/>
      <c r="AH75" s="400"/>
      <c r="AI75" s="400"/>
      <c r="AJ75" s="400"/>
      <c r="AK75" s="400"/>
      <c r="AL75" s="400"/>
      <c r="AM75" s="400"/>
      <c r="AN75" s="386"/>
      <c r="AO75" s="386"/>
      <c r="AP75" s="391">
        <v>0</v>
      </c>
    </row>
    <row r="76" spans="1:42">
      <c r="A76" s="390" t="s">
        <v>630</v>
      </c>
      <c r="B76" s="392"/>
      <c r="C76" s="396"/>
      <c r="D76" s="394"/>
      <c r="E76" s="395"/>
      <c r="F76" s="389" t="s">
        <v>630</v>
      </c>
      <c r="G76" s="388" t="s">
        <v>630</v>
      </c>
      <c r="H76" s="393" t="s">
        <v>630</v>
      </c>
      <c r="I76" s="388" t="s">
        <v>630</v>
      </c>
      <c r="J76" s="398"/>
      <c r="K76" s="399"/>
      <c r="L76" s="400"/>
      <c r="M76" s="400"/>
      <c r="N76" s="400"/>
      <c r="O76" s="400"/>
      <c r="P76" s="400"/>
      <c r="Q76" s="400"/>
      <c r="R76" s="400"/>
      <c r="S76" s="400"/>
      <c r="T76" s="400"/>
      <c r="U76" s="400"/>
      <c r="V76" s="400"/>
      <c r="W76" s="400"/>
      <c r="X76" s="400"/>
      <c r="Y76" s="400"/>
      <c r="Z76" s="400"/>
      <c r="AA76" s="400"/>
      <c r="AB76" s="400"/>
      <c r="AC76" s="400"/>
      <c r="AD76" s="400"/>
      <c r="AE76" s="400"/>
      <c r="AF76" s="400"/>
      <c r="AG76" s="400"/>
      <c r="AH76" s="400"/>
      <c r="AI76" s="400"/>
      <c r="AJ76" s="400"/>
      <c r="AK76" s="400"/>
      <c r="AL76" s="400"/>
      <c r="AM76" s="400"/>
      <c r="AN76" s="386"/>
      <c r="AO76" s="386"/>
      <c r="AP76" s="391">
        <v>0</v>
      </c>
    </row>
    <row r="77" spans="1:42">
      <c r="A77" s="390" t="s">
        <v>630</v>
      </c>
      <c r="B77" s="392"/>
      <c r="C77" s="396"/>
      <c r="D77" s="394"/>
      <c r="E77" s="395"/>
      <c r="F77" s="389" t="s">
        <v>630</v>
      </c>
      <c r="G77" s="388" t="s">
        <v>630</v>
      </c>
      <c r="H77" s="393" t="s">
        <v>630</v>
      </c>
      <c r="I77" s="388" t="s">
        <v>630</v>
      </c>
      <c r="J77" s="398"/>
      <c r="K77" s="399"/>
      <c r="L77" s="400"/>
      <c r="M77" s="400"/>
      <c r="N77" s="400"/>
      <c r="O77" s="400"/>
      <c r="P77" s="400"/>
      <c r="Q77" s="400"/>
      <c r="R77" s="400"/>
      <c r="S77" s="400"/>
      <c r="T77" s="400"/>
      <c r="U77" s="400"/>
      <c r="V77" s="400"/>
      <c r="W77" s="400"/>
      <c r="X77" s="400"/>
      <c r="Y77" s="400"/>
      <c r="Z77" s="400"/>
      <c r="AA77" s="400"/>
      <c r="AB77" s="400"/>
      <c r="AC77" s="400"/>
      <c r="AD77" s="400"/>
      <c r="AE77" s="400"/>
      <c r="AF77" s="400"/>
      <c r="AG77" s="400"/>
      <c r="AH77" s="400"/>
      <c r="AI77" s="400"/>
      <c r="AJ77" s="400"/>
      <c r="AK77" s="400"/>
      <c r="AL77" s="400"/>
      <c r="AM77" s="400"/>
      <c r="AN77" s="386"/>
      <c r="AO77" s="386"/>
      <c r="AP77" s="391">
        <v>0</v>
      </c>
    </row>
    <row r="78" spans="1:42">
      <c r="A78" s="390" t="s">
        <v>630</v>
      </c>
      <c r="B78" s="392"/>
      <c r="C78" s="396"/>
      <c r="D78" s="394"/>
      <c r="E78" s="395"/>
      <c r="F78" s="389" t="s">
        <v>630</v>
      </c>
      <c r="G78" s="388" t="s">
        <v>630</v>
      </c>
      <c r="H78" s="393" t="s">
        <v>630</v>
      </c>
      <c r="I78" s="388" t="s">
        <v>630</v>
      </c>
      <c r="J78" s="398"/>
      <c r="K78" s="399"/>
      <c r="L78" s="400"/>
      <c r="M78" s="400"/>
      <c r="N78" s="400"/>
      <c r="O78" s="400"/>
      <c r="P78" s="400"/>
      <c r="Q78" s="400"/>
      <c r="R78" s="400"/>
      <c r="S78" s="400"/>
      <c r="T78" s="400"/>
      <c r="U78" s="400"/>
      <c r="V78" s="400"/>
      <c r="W78" s="400"/>
      <c r="X78" s="400"/>
      <c r="Y78" s="400"/>
      <c r="Z78" s="400"/>
      <c r="AA78" s="400"/>
      <c r="AB78" s="400"/>
      <c r="AC78" s="400"/>
      <c r="AD78" s="400"/>
      <c r="AE78" s="400"/>
      <c r="AF78" s="400"/>
      <c r="AG78" s="400"/>
      <c r="AH78" s="400"/>
      <c r="AI78" s="400"/>
      <c r="AJ78" s="400"/>
      <c r="AK78" s="400"/>
      <c r="AL78" s="400"/>
      <c r="AM78" s="400"/>
      <c r="AN78" s="386"/>
      <c r="AO78" s="386"/>
      <c r="AP78" s="391">
        <v>0</v>
      </c>
    </row>
    <row r="79" spans="1:42">
      <c r="A79" s="390" t="s">
        <v>630</v>
      </c>
      <c r="B79" s="392"/>
      <c r="C79" s="396"/>
      <c r="D79" s="394"/>
      <c r="E79" s="395"/>
      <c r="F79" s="389" t="s">
        <v>630</v>
      </c>
      <c r="G79" s="388" t="s">
        <v>630</v>
      </c>
      <c r="H79" s="393" t="s">
        <v>630</v>
      </c>
      <c r="I79" s="388" t="s">
        <v>630</v>
      </c>
      <c r="J79" s="398"/>
      <c r="K79" s="399"/>
      <c r="L79" s="400"/>
      <c r="M79" s="400"/>
      <c r="N79" s="400"/>
      <c r="O79" s="400"/>
      <c r="P79" s="400"/>
      <c r="Q79" s="400"/>
      <c r="R79" s="400"/>
      <c r="S79" s="400"/>
      <c r="T79" s="400"/>
      <c r="U79" s="400"/>
      <c r="V79" s="400"/>
      <c r="W79" s="400"/>
      <c r="X79" s="400"/>
      <c r="Y79" s="400"/>
      <c r="Z79" s="400"/>
      <c r="AA79" s="400"/>
      <c r="AB79" s="400"/>
      <c r="AC79" s="400"/>
      <c r="AD79" s="400"/>
      <c r="AE79" s="400"/>
      <c r="AF79" s="400"/>
      <c r="AG79" s="400"/>
      <c r="AH79" s="400"/>
      <c r="AI79" s="400"/>
      <c r="AJ79" s="400"/>
      <c r="AK79" s="400"/>
      <c r="AL79" s="400"/>
      <c r="AM79" s="400"/>
      <c r="AN79" s="386"/>
      <c r="AO79" s="386"/>
      <c r="AP79" s="391">
        <v>0</v>
      </c>
    </row>
    <row r="80" spans="1:42">
      <c r="A80" s="390" t="s">
        <v>630</v>
      </c>
      <c r="B80" s="392"/>
      <c r="C80" s="396"/>
      <c r="D80" s="394"/>
      <c r="E80" s="395"/>
      <c r="F80" s="389" t="s">
        <v>630</v>
      </c>
      <c r="G80" s="388" t="s">
        <v>630</v>
      </c>
      <c r="H80" s="393" t="s">
        <v>630</v>
      </c>
      <c r="I80" s="388" t="s">
        <v>630</v>
      </c>
      <c r="J80" s="398"/>
      <c r="K80" s="399"/>
      <c r="L80" s="400"/>
      <c r="M80" s="400"/>
      <c r="N80" s="400"/>
      <c r="O80" s="400"/>
      <c r="P80" s="400"/>
      <c r="Q80" s="400"/>
      <c r="R80" s="400"/>
      <c r="S80" s="400"/>
      <c r="T80" s="400"/>
      <c r="U80" s="400"/>
      <c r="V80" s="400"/>
      <c r="W80" s="400"/>
      <c r="X80" s="400"/>
      <c r="Y80" s="400"/>
      <c r="Z80" s="400"/>
      <c r="AA80" s="400"/>
      <c r="AB80" s="400"/>
      <c r="AC80" s="400"/>
      <c r="AD80" s="400"/>
      <c r="AE80" s="400"/>
      <c r="AF80" s="400"/>
      <c r="AG80" s="400"/>
      <c r="AH80" s="400"/>
      <c r="AI80" s="400"/>
      <c r="AJ80" s="400"/>
      <c r="AK80" s="400"/>
      <c r="AL80" s="400"/>
      <c r="AM80" s="400"/>
      <c r="AN80" s="386"/>
      <c r="AO80" s="386"/>
      <c r="AP80" s="391">
        <v>0</v>
      </c>
    </row>
    <row r="81" spans="1:42">
      <c r="A81" s="390" t="s">
        <v>630</v>
      </c>
      <c r="B81" s="392"/>
      <c r="C81" s="396"/>
      <c r="D81" s="394"/>
      <c r="E81" s="395"/>
      <c r="F81" s="389" t="s">
        <v>630</v>
      </c>
      <c r="G81" s="388" t="s">
        <v>630</v>
      </c>
      <c r="H81" s="393" t="s">
        <v>630</v>
      </c>
      <c r="I81" s="388" t="s">
        <v>630</v>
      </c>
      <c r="J81" s="398"/>
      <c r="K81" s="399"/>
      <c r="L81" s="400"/>
      <c r="M81" s="400"/>
      <c r="N81" s="400"/>
      <c r="O81" s="400"/>
      <c r="P81" s="400"/>
      <c r="Q81" s="400"/>
      <c r="R81" s="400"/>
      <c r="S81" s="400"/>
      <c r="T81" s="400"/>
      <c r="U81" s="400"/>
      <c r="V81" s="400"/>
      <c r="W81" s="400"/>
      <c r="X81" s="400"/>
      <c r="Y81" s="400"/>
      <c r="Z81" s="400"/>
      <c r="AA81" s="400"/>
      <c r="AB81" s="400"/>
      <c r="AC81" s="400"/>
      <c r="AD81" s="400"/>
      <c r="AE81" s="400"/>
      <c r="AF81" s="400"/>
      <c r="AG81" s="400"/>
      <c r="AH81" s="400"/>
      <c r="AI81" s="400"/>
      <c r="AJ81" s="400"/>
      <c r="AK81" s="400"/>
      <c r="AL81" s="400"/>
      <c r="AM81" s="400"/>
      <c r="AN81" s="386"/>
      <c r="AO81" s="386"/>
      <c r="AP81" s="391">
        <v>0</v>
      </c>
    </row>
    <row r="82" spans="1:42">
      <c r="A82" s="390" t="s">
        <v>630</v>
      </c>
      <c r="B82" s="392"/>
      <c r="C82" s="396"/>
      <c r="D82" s="394"/>
      <c r="E82" s="395"/>
      <c r="F82" s="389" t="s">
        <v>630</v>
      </c>
      <c r="G82" s="388" t="s">
        <v>630</v>
      </c>
      <c r="H82" s="393" t="s">
        <v>630</v>
      </c>
      <c r="I82" s="388" t="s">
        <v>630</v>
      </c>
      <c r="J82" s="398"/>
      <c r="K82" s="399"/>
      <c r="L82" s="400"/>
      <c r="M82" s="400"/>
      <c r="N82" s="400"/>
      <c r="O82" s="400"/>
      <c r="P82" s="400"/>
      <c r="Q82" s="400"/>
      <c r="R82" s="400"/>
      <c r="S82" s="400"/>
      <c r="T82" s="400"/>
      <c r="U82" s="400"/>
      <c r="V82" s="400"/>
      <c r="W82" s="400"/>
      <c r="X82" s="400"/>
      <c r="Y82" s="400"/>
      <c r="Z82" s="400"/>
      <c r="AA82" s="400"/>
      <c r="AB82" s="400"/>
      <c r="AC82" s="400"/>
      <c r="AD82" s="400"/>
      <c r="AE82" s="400"/>
      <c r="AF82" s="400"/>
      <c r="AG82" s="400"/>
      <c r="AH82" s="400"/>
      <c r="AI82" s="400"/>
      <c r="AJ82" s="400"/>
      <c r="AK82" s="400"/>
      <c r="AL82" s="400"/>
      <c r="AM82" s="400"/>
      <c r="AN82" s="386"/>
      <c r="AO82" s="386"/>
      <c r="AP82" s="391">
        <v>0</v>
      </c>
    </row>
    <row r="83" spans="1:42">
      <c r="A83" s="390" t="s">
        <v>630</v>
      </c>
      <c r="B83" s="392"/>
      <c r="C83" s="396"/>
      <c r="D83" s="394"/>
      <c r="E83" s="395"/>
      <c r="F83" s="389" t="s">
        <v>630</v>
      </c>
      <c r="G83" s="388" t="s">
        <v>630</v>
      </c>
      <c r="H83" s="393" t="s">
        <v>630</v>
      </c>
      <c r="I83" s="388" t="s">
        <v>630</v>
      </c>
      <c r="J83" s="398"/>
      <c r="K83" s="399"/>
      <c r="L83" s="400"/>
      <c r="M83" s="400"/>
      <c r="N83" s="400"/>
      <c r="O83" s="400"/>
      <c r="P83" s="400"/>
      <c r="Q83" s="400"/>
      <c r="R83" s="400"/>
      <c r="S83" s="400"/>
      <c r="T83" s="400"/>
      <c r="U83" s="400"/>
      <c r="V83" s="400"/>
      <c r="W83" s="400"/>
      <c r="X83" s="400"/>
      <c r="Y83" s="400"/>
      <c r="Z83" s="400"/>
      <c r="AA83" s="400"/>
      <c r="AB83" s="400"/>
      <c r="AC83" s="400"/>
      <c r="AD83" s="400"/>
      <c r="AE83" s="400"/>
      <c r="AF83" s="400"/>
      <c r="AG83" s="400"/>
      <c r="AH83" s="400"/>
      <c r="AI83" s="400"/>
      <c r="AJ83" s="400"/>
      <c r="AK83" s="400"/>
      <c r="AL83" s="400"/>
      <c r="AM83" s="400"/>
      <c r="AN83" s="386"/>
      <c r="AO83" s="386"/>
      <c r="AP83" s="391">
        <v>0</v>
      </c>
    </row>
    <row r="84" spans="1:42">
      <c r="A84" s="390" t="s">
        <v>630</v>
      </c>
      <c r="B84" s="392"/>
      <c r="C84" s="396"/>
      <c r="D84" s="394"/>
      <c r="E84" s="395"/>
      <c r="F84" s="389" t="s">
        <v>630</v>
      </c>
      <c r="G84" s="388" t="s">
        <v>630</v>
      </c>
      <c r="H84" s="393" t="s">
        <v>630</v>
      </c>
      <c r="I84" s="388" t="s">
        <v>630</v>
      </c>
      <c r="J84" s="398"/>
      <c r="K84" s="399"/>
      <c r="L84" s="400"/>
      <c r="M84" s="400"/>
      <c r="N84" s="400"/>
      <c r="O84" s="400"/>
      <c r="P84" s="400"/>
      <c r="Q84" s="400"/>
      <c r="R84" s="400"/>
      <c r="S84" s="400"/>
      <c r="T84" s="400"/>
      <c r="U84" s="400"/>
      <c r="V84" s="400"/>
      <c r="W84" s="400"/>
      <c r="X84" s="400"/>
      <c r="Y84" s="400"/>
      <c r="Z84" s="400"/>
      <c r="AA84" s="400"/>
      <c r="AB84" s="400"/>
      <c r="AC84" s="400"/>
      <c r="AD84" s="400"/>
      <c r="AE84" s="400"/>
      <c r="AF84" s="400"/>
      <c r="AG84" s="400"/>
      <c r="AH84" s="400"/>
      <c r="AI84" s="400"/>
      <c r="AJ84" s="400"/>
      <c r="AK84" s="400"/>
      <c r="AL84" s="400"/>
      <c r="AM84" s="400"/>
      <c r="AN84" s="386"/>
      <c r="AO84" s="386"/>
      <c r="AP84" s="391">
        <v>0</v>
      </c>
    </row>
    <row r="85" spans="1:42">
      <c r="A85" s="390" t="s">
        <v>630</v>
      </c>
      <c r="B85" s="392"/>
      <c r="C85" s="396"/>
      <c r="D85" s="394"/>
      <c r="E85" s="395"/>
      <c r="F85" s="389" t="s">
        <v>630</v>
      </c>
      <c r="G85" s="388" t="s">
        <v>630</v>
      </c>
      <c r="H85" s="393" t="s">
        <v>630</v>
      </c>
      <c r="I85" s="388" t="s">
        <v>630</v>
      </c>
      <c r="J85" s="398"/>
      <c r="K85" s="399"/>
      <c r="L85" s="400"/>
      <c r="M85" s="400"/>
      <c r="N85" s="400"/>
      <c r="O85" s="400"/>
      <c r="P85" s="400"/>
      <c r="Q85" s="400"/>
      <c r="R85" s="400"/>
      <c r="S85" s="400"/>
      <c r="T85" s="400"/>
      <c r="U85" s="400"/>
      <c r="V85" s="400"/>
      <c r="W85" s="400"/>
      <c r="X85" s="400"/>
      <c r="Y85" s="400"/>
      <c r="Z85" s="400"/>
      <c r="AA85" s="400"/>
      <c r="AB85" s="400"/>
      <c r="AC85" s="400"/>
      <c r="AD85" s="400"/>
      <c r="AE85" s="400"/>
      <c r="AF85" s="400"/>
      <c r="AG85" s="400"/>
      <c r="AH85" s="400"/>
      <c r="AI85" s="400"/>
      <c r="AJ85" s="400"/>
      <c r="AK85" s="400"/>
      <c r="AL85" s="400"/>
      <c r="AM85" s="400"/>
      <c r="AN85" s="386"/>
      <c r="AO85" s="386"/>
      <c r="AP85" s="391">
        <v>0</v>
      </c>
    </row>
    <row r="86" spans="1:42">
      <c r="A86" s="390" t="s">
        <v>630</v>
      </c>
      <c r="B86" s="392"/>
      <c r="C86" s="396"/>
      <c r="D86" s="394"/>
      <c r="E86" s="395"/>
      <c r="F86" s="389" t="s">
        <v>630</v>
      </c>
      <c r="G86" s="388" t="s">
        <v>630</v>
      </c>
      <c r="H86" s="393" t="s">
        <v>630</v>
      </c>
      <c r="I86" s="388" t="s">
        <v>630</v>
      </c>
      <c r="J86" s="398"/>
      <c r="K86" s="399"/>
      <c r="L86" s="400"/>
      <c r="M86" s="400"/>
      <c r="N86" s="400"/>
      <c r="O86" s="400"/>
      <c r="P86" s="400"/>
      <c r="Q86" s="400"/>
      <c r="R86" s="400"/>
      <c r="S86" s="400"/>
      <c r="T86" s="400"/>
      <c r="U86" s="400"/>
      <c r="V86" s="400"/>
      <c r="W86" s="400"/>
      <c r="X86" s="400"/>
      <c r="Y86" s="400"/>
      <c r="Z86" s="400"/>
      <c r="AA86" s="400"/>
      <c r="AB86" s="400"/>
      <c r="AC86" s="400"/>
      <c r="AD86" s="400"/>
      <c r="AE86" s="400"/>
      <c r="AF86" s="400"/>
      <c r="AG86" s="400"/>
      <c r="AH86" s="400"/>
      <c r="AI86" s="400"/>
      <c r="AJ86" s="400"/>
      <c r="AK86" s="400"/>
      <c r="AL86" s="400"/>
      <c r="AM86" s="400"/>
      <c r="AN86" s="386"/>
      <c r="AO86" s="386"/>
      <c r="AP86" s="391">
        <v>0</v>
      </c>
    </row>
    <row r="87" spans="1:42">
      <c r="A87" s="390" t="s">
        <v>630</v>
      </c>
      <c r="B87" s="392"/>
      <c r="C87" s="396"/>
      <c r="D87" s="394"/>
      <c r="E87" s="395"/>
      <c r="F87" s="389" t="s">
        <v>630</v>
      </c>
      <c r="G87" s="388" t="s">
        <v>630</v>
      </c>
      <c r="H87" s="393" t="s">
        <v>630</v>
      </c>
      <c r="I87" s="388" t="s">
        <v>630</v>
      </c>
      <c r="J87" s="398"/>
      <c r="K87" s="399"/>
      <c r="L87" s="400"/>
      <c r="M87" s="400"/>
      <c r="N87" s="400"/>
      <c r="O87" s="400"/>
      <c r="P87" s="400"/>
      <c r="Q87" s="400"/>
      <c r="R87" s="400"/>
      <c r="S87" s="400"/>
      <c r="T87" s="400"/>
      <c r="U87" s="400"/>
      <c r="V87" s="400"/>
      <c r="W87" s="400"/>
      <c r="X87" s="400"/>
      <c r="Y87" s="400"/>
      <c r="Z87" s="400"/>
      <c r="AA87" s="400"/>
      <c r="AB87" s="400"/>
      <c r="AC87" s="400"/>
      <c r="AD87" s="400"/>
      <c r="AE87" s="400"/>
      <c r="AF87" s="400"/>
      <c r="AG87" s="400"/>
      <c r="AH87" s="400"/>
      <c r="AI87" s="400"/>
      <c r="AJ87" s="400"/>
      <c r="AK87" s="400"/>
      <c r="AL87" s="400"/>
      <c r="AM87" s="400"/>
      <c r="AN87" s="386"/>
      <c r="AO87" s="386"/>
      <c r="AP87" s="391">
        <v>0</v>
      </c>
    </row>
    <row r="88" spans="1:42">
      <c r="A88" s="390" t="s">
        <v>630</v>
      </c>
      <c r="B88" s="392"/>
      <c r="C88" s="396"/>
      <c r="D88" s="394"/>
      <c r="E88" s="395"/>
      <c r="F88" s="389" t="s">
        <v>630</v>
      </c>
      <c r="G88" s="388" t="s">
        <v>630</v>
      </c>
      <c r="H88" s="393" t="s">
        <v>630</v>
      </c>
      <c r="I88" s="388" t="s">
        <v>630</v>
      </c>
      <c r="J88" s="398"/>
      <c r="K88" s="399"/>
      <c r="L88" s="400"/>
      <c r="M88" s="400"/>
      <c r="N88" s="400"/>
      <c r="O88" s="400"/>
      <c r="P88" s="400"/>
      <c r="Q88" s="400"/>
      <c r="R88" s="400"/>
      <c r="S88" s="400"/>
      <c r="T88" s="400"/>
      <c r="U88" s="400"/>
      <c r="V88" s="400"/>
      <c r="W88" s="400"/>
      <c r="X88" s="400"/>
      <c r="Y88" s="400"/>
      <c r="Z88" s="400"/>
      <c r="AA88" s="400"/>
      <c r="AB88" s="400"/>
      <c r="AC88" s="400"/>
      <c r="AD88" s="400"/>
      <c r="AE88" s="400"/>
      <c r="AF88" s="400"/>
      <c r="AG88" s="400"/>
      <c r="AH88" s="400"/>
      <c r="AI88" s="400"/>
      <c r="AJ88" s="400"/>
      <c r="AK88" s="400"/>
      <c r="AL88" s="400"/>
      <c r="AM88" s="400"/>
      <c r="AN88" s="386"/>
      <c r="AO88" s="386"/>
      <c r="AP88" s="391">
        <v>0</v>
      </c>
    </row>
    <row r="89" spans="1:42">
      <c r="A89" s="390" t="s">
        <v>630</v>
      </c>
      <c r="B89" s="392"/>
      <c r="C89" s="396"/>
      <c r="D89" s="394"/>
      <c r="E89" s="395"/>
      <c r="F89" s="389" t="s">
        <v>630</v>
      </c>
      <c r="G89" s="388" t="s">
        <v>630</v>
      </c>
      <c r="H89" s="393" t="s">
        <v>630</v>
      </c>
      <c r="I89" s="388" t="s">
        <v>630</v>
      </c>
      <c r="J89" s="398"/>
      <c r="K89" s="399"/>
      <c r="L89" s="400"/>
      <c r="M89" s="400"/>
      <c r="N89" s="400"/>
      <c r="O89" s="400"/>
      <c r="P89" s="400"/>
      <c r="Q89" s="400"/>
      <c r="R89" s="400"/>
      <c r="S89" s="400"/>
      <c r="T89" s="400"/>
      <c r="U89" s="400"/>
      <c r="V89" s="400"/>
      <c r="W89" s="400"/>
      <c r="X89" s="400"/>
      <c r="Y89" s="400"/>
      <c r="Z89" s="400"/>
      <c r="AA89" s="400"/>
      <c r="AB89" s="400"/>
      <c r="AC89" s="400"/>
      <c r="AD89" s="400"/>
      <c r="AE89" s="400"/>
      <c r="AF89" s="400"/>
      <c r="AG89" s="400"/>
      <c r="AH89" s="400"/>
      <c r="AI89" s="400"/>
      <c r="AJ89" s="400"/>
      <c r="AK89" s="400"/>
      <c r="AL89" s="400"/>
      <c r="AM89" s="400"/>
      <c r="AN89" s="386"/>
      <c r="AO89" s="386"/>
      <c r="AP89" s="391">
        <v>0</v>
      </c>
    </row>
    <row r="90" spans="1:42">
      <c r="A90" s="390" t="s">
        <v>630</v>
      </c>
      <c r="B90" s="392"/>
      <c r="C90" s="396"/>
      <c r="D90" s="394"/>
      <c r="E90" s="395"/>
      <c r="F90" s="389" t="s">
        <v>630</v>
      </c>
      <c r="G90" s="388" t="s">
        <v>630</v>
      </c>
      <c r="H90" s="393" t="s">
        <v>630</v>
      </c>
      <c r="I90" s="388" t="s">
        <v>630</v>
      </c>
      <c r="J90" s="398"/>
      <c r="K90" s="399"/>
      <c r="L90" s="400"/>
      <c r="M90" s="400"/>
      <c r="N90" s="400"/>
      <c r="O90" s="400"/>
      <c r="P90" s="400"/>
      <c r="Q90" s="400"/>
      <c r="R90" s="400"/>
      <c r="S90" s="400"/>
      <c r="T90" s="400"/>
      <c r="U90" s="400"/>
      <c r="V90" s="400"/>
      <c r="W90" s="400"/>
      <c r="X90" s="400"/>
      <c r="Y90" s="400"/>
      <c r="Z90" s="400"/>
      <c r="AA90" s="400"/>
      <c r="AB90" s="400"/>
      <c r="AC90" s="400"/>
      <c r="AD90" s="400"/>
      <c r="AE90" s="400"/>
      <c r="AF90" s="400"/>
      <c r="AG90" s="400"/>
      <c r="AH90" s="400"/>
      <c r="AI90" s="400"/>
      <c r="AJ90" s="400"/>
      <c r="AK90" s="400"/>
      <c r="AL90" s="400"/>
      <c r="AM90" s="400"/>
      <c r="AN90" s="386"/>
      <c r="AO90" s="386"/>
      <c r="AP90" s="391">
        <v>0</v>
      </c>
    </row>
    <row r="91" spans="1:42">
      <c r="A91" s="390" t="s">
        <v>630</v>
      </c>
      <c r="B91" s="392"/>
      <c r="C91" s="396"/>
      <c r="D91" s="394"/>
      <c r="E91" s="395"/>
      <c r="F91" s="389" t="s">
        <v>630</v>
      </c>
      <c r="G91" s="388" t="s">
        <v>630</v>
      </c>
      <c r="H91" s="393" t="s">
        <v>630</v>
      </c>
      <c r="I91" s="388" t="s">
        <v>630</v>
      </c>
      <c r="J91" s="398"/>
      <c r="K91" s="399"/>
      <c r="L91" s="400"/>
      <c r="M91" s="400"/>
      <c r="N91" s="400"/>
      <c r="O91" s="400"/>
      <c r="P91" s="400"/>
      <c r="Q91" s="400"/>
      <c r="R91" s="400"/>
      <c r="S91" s="400"/>
      <c r="T91" s="400"/>
      <c r="U91" s="400"/>
      <c r="V91" s="400"/>
      <c r="W91" s="400"/>
      <c r="X91" s="400"/>
      <c r="Y91" s="400"/>
      <c r="Z91" s="400"/>
      <c r="AA91" s="400"/>
      <c r="AB91" s="400"/>
      <c r="AC91" s="400"/>
      <c r="AD91" s="400"/>
      <c r="AE91" s="400"/>
      <c r="AF91" s="400"/>
      <c r="AG91" s="400"/>
      <c r="AH91" s="400"/>
      <c r="AI91" s="400"/>
      <c r="AJ91" s="400"/>
      <c r="AK91" s="400"/>
      <c r="AL91" s="400"/>
      <c r="AM91" s="400"/>
      <c r="AN91" s="386"/>
      <c r="AO91" s="386"/>
      <c r="AP91" s="391">
        <v>0</v>
      </c>
    </row>
    <row r="92" spans="1:42">
      <c r="A92" s="390" t="s">
        <v>630</v>
      </c>
      <c r="B92" s="392"/>
      <c r="C92" s="396"/>
      <c r="D92" s="394"/>
      <c r="E92" s="395"/>
      <c r="F92" s="389" t="s">
        <v>630</v>
      </c>
      <c r="G92" s="388" t="s">
        <v>630</v>
      </c>
      <c r="H92" s="393" t="s">
        <v>630</v>
      </c>
      <c r="I92" s="388" t="s">
        <v>630</v>
      </c>
      <c r="J92" s="398"/>
      <c r="K92" s="399"/>
      <c r="L92" s="400"/>
      <c r="M92" s="400"/>
      <c r="N92" s="400"/>
      <c r="O92" s="400"/>
      <c r="P92" s="400"/>
      <c r="Q92" s="400"/>
      <c r="R92" s="400"/>
      <c r="S92" s="400"/>
      <c r="T92" s="400"/>
      <c r="U92" s="400"/>
      <c r="V92" s="400"/>
      <c r="W92" s="400"/>
      <c r="X92" s="400"/>
      <c r="Y92" s="400"/>
      <c r="Z92" s="400"/>
      <c r="AA92" s="400"/>
      <c r="AB92" s="400"/>
      <c r="AC92" s="400"/>
      <c r="AD92" s="400"/>
      <c r="AE92" s="400"/>
      <c r="AF92" s="400"/>
      <c r="AG92" s="400"/>
      <c r="AH92" s="400"/>
      <c r="AI92" s="400"/>
      <c r="AJ92" s="400"/>
      <c r="AK92" s="400"/>
      <c r="AL92" s="400"/>
      <c r="AM92" s="400"/>
      <c r="AN92" s="386"/>
      <c r="AO92" s="386"/>
      <c r="AP92" s="391">
        <v>0</v>
      </c>
    </row>
    <row r="93" spans="1:42">
      <c r="A93" s="390" t="s">
        <v>630</v>
      </c>
      <c r="B93" s="392"/>
      <c r="C93" s="396"/>
      <c r="D93" s="394"/>
      <c r="E93" s="395"/>
      <c r="F93" s="389" t="s">
        <v>630</v>
      </c>
      <c r="G93" s="388" t="s">
        <v>630</v>
      </c>
      <c r="H93" s="393" t="s">
        <v>630</v>
      </c>
      <c r="I93" s="388" t="s">
        <v>630</v>
      </c>
      <c r="J93" s="398"/>
      <c r="K93" s="399"/>
      <c r="L93" s="400"/>
      <c r="M93" s="400"/>
      <c r="N93" s="400"/>
      <c r="O93" s="400"/>
      <c r="P93" s="400"/>
      <c r="Q93" s="400"/>
      <c r="R93" s="400"/>
      <c r="S93" s="400"/>
      <c r="T93" s="400"/>
      <c r="U93" s="400"/>
      <c r="V93" s="400"/>
      <c r="W93" s="400"/>
      <c r="X93" s="400"/>
      <c r="Y93" s="400"/>
      <c r="Z93" s="400"/>
      <c r="AA93" s="400"/>
      <c r="AB93" s="400"/>
      <c r="AC93" s="400"/>
      <c r="AD93" s="400"/>
      <c r="AE93" s="400"/>
      <c r="AF93" s="400"/>
      <c r="AG93" s="400"/>
      <c r="AH93" s="400"/>
      <c r="AI93" s="400"/>
      <c r="AJ93" s="400"/>
      <c r="AK93" s="400"/>
      <c r="AL93" s="400"/>
      <c r="AM93" s="400"/>
      <c r="AN93" s="386"/>
      <c r="AO93" s="386"/>
      <c r="AP93" s="391">
        <v>0</v>
      </c>
    </row>
    <row r="94" spans="1:42">
      <c r="A94" s="390" t="s">
        <v>630</v>
      </c>
      <c r="B94" s="392"/>
      <c r="C94" s="396"/>
      <c r="D94" s="394"/>
      <c r="E94" s="395"/>
      <c r="F94" s="389" t="s">
        <v>630</v>
      </c>
      <c r="G94" s="388" t="s">
        <v>630</v>
      </c>
      <c r="H94" s="393" t="s">
        <v>630</v>
      </c>
      <c r="I94" s="388" t="s">
        <v>630</v>
      </c>
      <c r="J94" s="398"/>
      <c r="K94" s="399"/>
      <c r="L94" s="400"/>
      <c r="M94" s="400"/>
      <c r="N94" s="400"/>
      <c r="O94" s="400"/>
      <c r="P94" s="400"/>
      <c r="Q94" s="400"/>
      <c r="R94" s="400"/>
      <c r="S94" s="400"/>
      <c r="T94" s="400"/>
      <c r="U94" s="400"/>
      <c r="V94" s="400"/>
      <c r="W94" s="400"/>
      <c r="X94" s="400"/>
      <c r="Y94" s="400"/>
      <c r="Z94" s="400"/>
      <c r="AA94" s="400"/>
      <c r="AB94" s="400"/>
      <c r="AC94" s="400"/>
      <c r="AD94" s="400"/>
      <c r="AE94" s="400"/>
      <c r="AF94" s="400"/>
      <c r="AG94" s="400"/>
      <c r="AH94" s="400"/>
      <c r="AI94" s="400"/>
      <c r="AJ94" s="400"/>
      <c r="AK94" s="400"/>
      <c r="AL94" s="400"/>
      <c r="AM94" s="400"/>
      <c r="AN94" s="386"/>
      <c r="AO94" s="386"/>
      <c r="AP94" s="391">
        <v>0</v>
      </c>
    </row>
    <row r="95" spans="1:42">
      <c r="A95" s="390" t="s">
        <v>630</v>
      </c>
      <c r="B95" s="392"/>
      <c r="C95" s="396"/>
      <c r="D95" s="394"/>
      <c r="E95" s="395"/>
      <c r="F95" s="389" t="s">
        <v>630</v>
      </c>
      <c r="G95" s="388" t="s">
        <v>630</v>
      </c>
      <c r="H95" s="393" t="s">
        <v>630</v>
      </c>
      <c r="I95" s="388" t="s">
        <v>630</v>
      </c>
      <c r="J95" s="398"/>
      <c r="K95" s="399"/>
      <c r="L95" s="400"/>
      <c r="M95" s="400"/>
      <c r="N95" s="400"/>
      <c r="O95" s="400"/>
      <c r="P95" s="400"/>
      <c r="Q95" s="400"/>
      <c r="R95" s="400"/>
      <c r="S95" s="400"/>
      <c r="T95" s="400"/>
      <c r="U95" s="400"/>
      <c r="V95" s="400"/>
      <c r="W95" s="400"/>
      <c r="X95" s="400"/>
      <c r="Y95" s="400"/>
      <c r="Z95" s="400"/>
      <c r="AA95" s="400"/>
      <c r="AB95" s="400"/>
      <c r="AC95" s="400"/>
      <c r="AD95" s="400"/>
      <c r="AE95" s="400"/>
      <c r="AF95" s="400"/>
      <c r="AG95" s="400"/>
      <c r="AH95" s="400"/>
      <c r="AI95" s="400"/>
      <c r="AJ95" s="400"/>
      <c r="AK95" s="400"/>
      <c r="AL95" s="400"/>
      <c r="AM95" s="400"/>
      <c r="AN95" s="386"/>
      <c r="AO95" s="386"/>
      <c r="AP95" s="391">
        <v>0</v>
      </c>
    </row>
    <row r="96" spans="1:42">
      <c r="A96" s="390" t="s">
        <v>630</v>
      </c>
      <c r="B96" s="392"/>
      <c r="C96" s="396"/>
      <c r="D96" s="394"/>
      <c r="E96" s="395"/>
      <c r="F96" s="389" t="s">
        <v>630</v>
      </c>
      <c r="G96" s="388" t="s">
        <v>630</v>
      </c>
      <c r="H96" s="393" t="s">
        <v>630</v>
      </c>
      <c r="I96" s="388" t="s">
        <v>630</v>
      </c>
      <c r="J96" s="398"/>
      <c r="K96" s="399"/>
      <c r="L96" s="400"/>
      <c r="M96" s="400"/>
      <c r="N96" s="400"/>
      <c r="O96" s="400"/>
      <c r="P96" s="400"/>
      <c r="Q96" s="400"/>
      <c r="R96" s="400"/>
      <c r="S96" s="400"/>
      <c r="T96" s="400"/>
      <c r="U96" s="400"/>
      <c r="V96" s="400"/>
      <c r="W96" s="400"/>
      <c r="X96" s="400"/>
      <c r="Y96" s="400"/>
      <c r="Z96" s="400"/>
      <c r="AA96" s="400"/>
      <c r="AB96" s="400"/>
      <c r="AC96" s="400"/>
      <c r="AD96" s="400"/>
      <c r="AE96" s="400"/>
      <c r="AF96" s="400"/>
      <c r="AG96" s="400"/>
      <c r="AH96" s="400"/>
      <c r="AI96" s="400"/>
      <c r="AJ96" s="400"/>
      <c r="AK96" s="400"/>
      <c r="AL96" s="400"/>
      <c r="AM96" s="400"/>
      <c r="AN96" s="386"/>
      <c r="AO96" s="386"/>
      <c r="AP96" s="391">
        <v>0</v>
      </c>
    </row>
  </sheetData>
  <mergeCells count="24">
    <mergeCell ref="A1:AM1"/>
    <mergeCell ref="X2:Z2"/>
    <mergeCell ref="K2:K3"/>
    <mergeCell ref="L2:N2"/>
    <mergeCell ref="O2:Q2"/>
    <mergeCell ref="R2:T2"/>
    <mergeCell ref="U2:W2"/>
    <mergeCell ref="F2:F3"/>
    <mergeCell ref="G2:G3"/>
    <mergeCell ref="H2:H3"/>
    <mergeCell ref="I2:I3"/>
    <mergeCell ref="J2:J3"/>
    <mergeCell ref="A2:A3"/>
    <mergeCell ref="B2:B3"/>
    <mergeCell ref="C2:C3"/>
    <mergeCell ref="D2:D3"/>
    <mergeCell ref="E2:E3"/>
    <mergeCell ref="AJ2:AJ3"/>
    <mergeCell ref="AK2:AK3"/>
    <mergeCell ref="AL2:AL3"/>
    <mergeCell ref="AM2:AM3"/>
    <mergeCell ref="AA2:AC2"/>
    <mergeCell ref="AD2:AF2"/>
    <mergeCell ref="AG2:AI2"/>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E77"/>
  <sheetViews>
    <sheetView workbookViewId="0">
      <pane xSplit="5" ySplit="4" topLeftCell="F5" activePane="bottomRight" state="frozen"/>
      <selection pane="topRight"/>
      <selection pane="bottomLeft"/>
      <selection pane="bottomRight" activeCell="M4" sqref="M4"/>
    </sheetView>
  </sheetViews>
  <sheetFormatPr defaultColWidth="9" defaultRowHeight="14.25"/>
  <cols>
    <col min="1" max="1" width="5" customWidth="1"/>
    <col min="4" max="4" width="9" style="8"/>
    <col min="5" max="6" width="5.5" style="9" customWidth="1"/>
    <col min="8" max="9" width="5.5" style="9" customWidth="1"/>
    <col min="11" max="12" width="5.5" style="9" customWidth="1"/>
    <col min="14" max="15" width="5.5" style="9" customWidth="1"/>
    <col min="17" max="17" width="9" style="10"/>
    <col min="18" max="19" width="5.5" style="9" customWidth="1"/>
    <col min="21" max="22" width="5.5" style="9" customWidth="1"/>
    <col min="24" max="25" width="5.5" style="9" customWidth="1"/>
    <col min="27" max="28" width="5.5" style="9" customWidth="1"/>
    <col min="30" max="31" width="5.5" style="9" customWidth="1"/>
    <col min="33" max="34" width="5.5" style="9" customWidth="1"/>
    <col min="36" max="37" width="5.5" style="9" customWidth="1"/>
    <col min="39" max="40" width="5.5" style="9" customWidth="1"/>
    <col min="42" max="43" width="5.5" style="9" customWidth="1"/>
    <col min="45" max="46" width="5.5" style="9" customWidth="1"/>
    <col min="48" max="49" width="5.5" style="9" customWidth="1"/>
    <col min="51" max="52" width="5.5" style="9" customWidth="1"/>
    <col min="54" max="55" width="5.5" style="9" customWidth="1"/>
    <col min="57" max="58" width="5.5" style="9" customWidth="1"/>
    <col min="60" max="61" width="5.5" style="9" customWidth="1"/>
    <col min="63" max="64" width="5.5" style="9" customWidth="1"/>
    <col min="66" max="67" width="5.5" style="9" customWidth="1"/>
    <col min="69" max="70" width="5.5" style="9" customWidth="1"/>
    <col min="72" max="73" width="5.5" style="9" customWidth="1"/>
    <col min="75" max="76" width="5.5" style="9" customWidth="1"/>
    <col min="78" max="79" width="5.5" style="9" customWidth="1"/>
    <col min="81" max="82" width="5.5" style="9" customWidth="1"/>
  </cols>
  <sheetData>
    <row r="1" spans="1:83">
      <c r="A1" s="5" t="s">
        <v>213</v>
      </c>
    </row>
    <row r="2" spans="1:83" s="6" customFormat="1" ht="21.75" customHeight="1">
      <c r="A2" s="555" t="s">
        <v>214</v>
      </c>
      <c r="B2" s="555" t="s">
        <v>12</v>
      </c>
      <c r="C2" s="555" t="s">
        <v>18</v>
      </c>
      <c r="D2" s="557" t="s">
        <v>215</v>
      </c>
      <c r="E2" s="559" t="s">
        <v>216</v>
      </c>
      <c r="F2" s="560"/>
      <c r="G2" s="560"/>
      <c r="H2" s="560"/>
      <c r="I2" s="560"/>
      <c r="J2" s="561"/>
      <c r="K2" s="559" t="s">
        <v>73</v>
      </c>
      <c r="L2" s="560"/>
      <c r="M2" s="560"/>
      <c r="N2" s="560"/>
      <c r="O2" s="560"/>
      <c r="P2" s="561"/>
      <c r="Q2" s="17"/>
      <c r="R2" s="559" t="s">
        <v>108</v>
      </c>
      <c r="S2" s="560"/>
      <c r="T2" s="560"/>
      <c r="U2" s="560"/>
      <c r="V2" s="560"/>
      <c r="W2" s="561"/>
      <c r="X2" s="559" t="s">
        <v>112</v>
      </c>
      <c r="Y2" s="560"/>
      <c r="Z2" s="560"/>
      <c r="AA2" s="560"/>
      <c r="AB2" s="560"/>
      <c r="AC2" s="561"/>
      <c r="AD2" s="559" t="s">
        <v>116</v>
      </c>
      <c r="AE2" s="560"/>
      <c r="AF2" s="560"/>
      <c r="AG2" s="560"/>
      <c r="AH2" s="560"/>
      <c r="AI2" s="561"/>
      <c r="AJ2" s="559" t="s">
        <v>120</v>
      </c>
      <c r="AK2" s="560"/>
      <c r="AL2" s="560"/>
      <c r="AM2" s="560"/>
      <c r="AN2" s="560"/>
      <c r="AO2" s="561"/>
      <c r="AP2" s="559" t="s">
        <v>124</v>
      </c>
      <c r="AQ2" s="560"/>
      <c r="AR2" s="560"/>
      <c r="AS2" s="560"/>
      <c r="AT2" s="560"/>
      <c r="AU2" s="561"/>
      <c r="AV2" s="559" t="s">
        <v>127</v>
      </c>
      <c r="AW2" s="560"/>
      <c r="AX2" s="560"/>
      <c r="AY2" s="560"/>
      <c r="AZ2" s="560"/>
      <c r="BA2" s="561"/>
      <c r="BB2" s="559" t="s">
        <v>130</v>
      </c>
      <c r="BC2" s="560"/>
      <c r="BD2" s="560"/>
      <c r="BE2" s="560"/>
      <c r="BF2" s="560"/>
      <c r="BG2" s="561"/>
      <c r="BH2" s="559" t="s">
        <v>133</v>
      </c>
      <c r="BI2" s="560"/>
      <c r="BJ2" s="560"/>
      <c r="BK2" s="560"/>
      <c r="BL2" s="560"/>
      <c r="BM2" s="561"/>
      <c r="BN2" s="559" t="s">
        <v>136</v>
      </c>
      <c r="BO2" s="560"/>
      <c r="BP2" s="560"/>
      <c r="BQ2" s="560"/>
      <c r="BR2" s="560"/>
      <c r="BS2" s="561"/>
      <c r="BT2" s="559" t="s">
        <v>139</v>
      </c>
      <c r="BU2" s="560"/>
      <c r="BV2" s="560"/>
      <c r="BW2" s="560"/>
      <c r="BX2" s="560"/>
      <c r="BY2" s="561"/>
      <c r="BZ2" s="559" t="s">
        <v>142</v>
      </c>
      <c r="CA2" s="560"/>
      <c r="CB2" s="560"/>
      <c r="CC2" s="560"/>
      <c r="CD2" s="560"/>
      <c r="CE2" s="561"/>
    </row>
    <row r="3" spans="1:83" s="7" customFormat="1" ht="24" customHeight="1">
      <c r="A3" s="556"/>
      <c r="B3" s="556"/>
      <c r="C3" s="556"/>
      <c r="D3" s="558"/>
      <c r="E3" s="4" t="s">
        <v>217</v>
      </c>
      <c r="F3" s="4" t="s">
        <v>218</v>
      </c>
      <c r="G3" s="3" t="s">
        <v>219</v>
      </c>
      <c r="H3" s="4" t="s">
        <v>220</v>
      </c>
      <c r="I3" s="4" t="s">
        <v>221</v>
      </c>
      <c r="J3" s="3" t="s">
        <v>222</v>
      </c>
      <c r="K3" s="4" t="s">
        <v>217</v>
      </c>
      <c r="L3" s="4" t="s">
        <v>218</v>
      </c>
      <c r="M3" s="3" t="s">
        <v>219</v>
      </c>
      <c r="N3" s="4" t="s">
        <v>220</v>
      </c>
      <c r="O3" s="4" t="s">
        <v>221</v>
      </c>
      <c r="P3" s="3" t="s">
        <v>222</v>
      </c>
      <c r="Q3" s="18"/>
      <c r="R3" s="4" t="s">
        <v>217</v>
      </c>
      <c r="S3" s="4" t="s">
        <v>218</v>
      </c>
      <c r="T3" s="3" t="s">
        <v>219</v>
      </c>
      <c r="U3" s="4" t="s">
        <v>220</v>
      </c>
      <c r="V3" s="4" t="s">
        <v>221</v>
      </c>
      <c r="W3" s="3" t="s">
        <v>222</v>
      </c>
      <c r="X3" s="4" t="s">
        <v>217</v>
      </c>
      <c r="Y3" s="4" t="s">
        <v>218</v>
      </c>
      <c r="Z3" s="3" t="s">
        <v>219</v>
      </c>
      <c r="AA3" s="4" t="s">
        <v>220</v>
      </c>
      <c r="AB3" s="4" t="s">
        <v>221</v>
      </c>
      <c r="AC3" s="3" t="s">
        <v>222</v>
      </c>
      <c r="AD3" s="4" t="s">
        <v>217</v>
      </c>
      <c r="AE3" s="4" t="s">
        <v>218</v>
      </c>
      <c r="AF3" s="3" t="s">
        <v>219</v>
      </c>
      <c r="AG3" s="4" t="s">
        <v>220</v>
      </c>
      <c r="AH3" s="4" t="s">
        <v>221</v>
      </c>
      <c r="AI3" s="3" t="s">
        <v>222</v>
      </c>
      <c r="AJ3" s="4" t="s">
        <v>217</v>
      </c>
      <c r="AK3" s="4" t="s">
        <v>218</v>
      </c>
      <c r="AL3" s="3" t="s">
        <v>219</v>
      </c>
      <c r="AM3" s="4" t="s">
        <v>220</v>
      </c>
      <c r="AN3" s="4" t="s">
        <v>221</v>
      </c>
      <c r="AO3" s="3" t="s">
        <v>222</v>
      </c>
      <c r="AP3" s="4" t="s">
        <v>217</v>
      </c>
      <c r="AQ3" s="4" t="s">
        <v>218</v>
      </c>
      <c r="AR3" s="3" t="s">
        <v>219</v>
      </c>
      <c r="AS3" s="4" t="s">
        <v>220</v>
      </c>
      <c r="AT3" s="4" t="s">
        <v>221</v>
      </c>
      <c r="AU3" s="3" t="s">
        <v>222</v>
      </c>
      <c r="AV3" s="4" t="s">
        <v>217</v>
      </c>
      <c r="AW3" s="4" t="s">
        <v>218</v>
      </c>
      <c r="AX3" s="3" t="s">
        <v>219</v>
      </c>
      <c r="AY3" s="4" t="s">
        <v>220</v>
      </c>
      <c r="AZ3" s="4" t="s">
        <v>221</v>
      </c>
      <c r="BA3" s="3" t="s">
        <v>222</v>
      </c>
      <c r="BB3" s="4" t="s">
        <v>217</v>
      </c>
      <c r="BC3" s="4" t="s">
        <v>218</v>
      </c>
      <c r="BD3" s="3" t="s">
        <v>219</v>
      </c>
      <c r="BE3" s="4" t="s">
        <v>220</v>
      </c>
      <c r="BF3" s="4" t="s">
        <v>221</v>
      </c>
      <c r="BG3" s="3" t="s">
        <v>222</v>
      </c>
      <c r="BH3" s="4" t="s">
        <v>217</v>
      </c>
      <c r="BI3" s="4" t="s">
        <v>218</v>
      </c>
      <c r="BJ3" s="3" t="s">
        <v>219</v>
      </c>
      <c r="BK3" s="4" t="s">
        <v>220</v>
      </c>
      <c r="BL3" s="4" t="s">
        <v>221</v>
      </c>
      <c r="BM3" s="3" t="s">
        <v>222</v>
      </c>
      <c r="BN3" s="4" t="s">
        <v>217</v>
      </c>
      <c r="BO3" s="4" t="s">
        <v>218</v>
      </c>
      <c r="BP3" s="3" t="s">
        <v>219</v>
      </c>
      <c r="BQ3" s="4" t="s">
        <v>220</v>
      </c>
      <c r="BR3" s="4" t="s">
        <v>221</v>
      </c>
      <c r="BS3" s="3" t="s">
        <v>222</v>
      </c>
      <c r="BT3" s="4" t="s">
        <v>217</v>
      </c>
      <c r="BU3" s="4" t="s">
        <v>218</v>
      </c>
      <c r="BV3" s="3" t="s">
        <v>219</v>
      </c>
      <c r="BW3" s="4" t="s">
        <v>220</v>
      </c>
      <c r="BX3" s="4" t="s">
        <v>221</v>
      </c>
      <c r="BY3" s="3" t="s">
        <v>222</v>
      </c>
      <c r="BZ3" s="4" t="s">
        <v>217</v>
      </c>
      <c r="CA3" s="4" t="s">
        <v>218</v>
      </c>
      <c r="CB3" s="3" t="s">
        <v>219</v>
      </c>
      <c r="CC3" s="4" t="s">
        <v>220</v>
      </c>
      <c r="CD3" s="4" t="s">
        <v>221</v>
      </c>
      <c r="CE3" s="3" t="s">
        <v>222</v>
      </c>
    </row>
    <row r="4" spans="1:83" s="6" customFormat="1" ht="14.25" customHeight="1">
      <c r="A4" s="11">
        <v>1</v>
      </c>
      <c r="B4" s="12"/>
      <c r="C4" s="13" t="s">
        <v>223</v>
      </c>
      <c r="D4" s="14"/>
      <c r="E4" s="15">
        <v>0</v>
      </c>
      <c r="F4" s="15">
        <v>0</v>
      </c>
      <c r="G4" s="16">
        <v>0</v>
      </c>
      <c r="H4" s="15">
        <v>0</v>
      </c>
      <c r="I4" s="15">
        <v>0</v>
      </c>
      <c r="J4" s="16">
        <v>0</v>
      </c>
      <c r="K4" s="15">
        <v>0</v>
      </c>
      <c r="L4" s="15">
        <v>0</v>
      </c>
      <c r="M4" s="16">
        <v>0</v>
      </c>
      <c r="N4" s="15">
        <v>0</v>
      </c>
      <c r="O4" s="15">
        <v>0</v>
      </c>
      <c r="P4" s="16">
        <v>0</v>
      </c>
      <c r="Q4" s="19"/>
      <c r="R4" s="15">
        <v>0</v>
      </c>
      <c r="S4" s="15">
        <v>0</v>
      </c>
      <c r="T4" s="16">
        <v>0</v>
      </c>
      <c r="U4" s="15">
        <v>0</v>
      </c>
      <c r="V4" s="15">
        <v>0</v>
      </c>
      <c r="W4" s="16">
        <v>0</v>
      </c>
      <c r="X4" s="15">
        <v>0</v>
      </c>
      <c r="Y4" s="15">
        <v>0</v>
      </c>
      <c r="Z4" s="16">
        <v>0</v>
      </c>
      <c r="AA4" s="15">
        <v>0</v>
      </c>
      <c r="AB4" s="15">
        <v>0</v>
      </c>
      <c r="AC4" s="16">
        <v>0</v>
      </c>
      <c r="AD4" s="15">
        <v>0</v>
      </c>
      <c r="AE4" s="15">
        <v>0</v>
      </c>
      <c r="AF4" s="16">
        <v>0</v>
      </c>
      <c r="AG4" s="15">
        <v>0</v>
      </c>
      <c r="AH4" s="15">
        <v>0</v>
      </c>
      <c r="AI4" s="16">
        <v>0</v>
      </c>
      <c r="AJ4" s="15">
        <v>0</v>
      </c>
      <c r="AK4" s="15">
        <v>0</v>
      </c>
      <c r="AL4" s="16">
        <v>0</v>
      </c>
      <c r="AM4" s="15">
        <v>0</v>
      </c>
      <c r="AN4" s="15">
        <v>0</v>
      </c>
      <c r="AO4" s="16">
        <v>0</v>
      </c>
      <c r="AP4" s="15">
        <v>0</v>
      </c>
      <c r="AQ4" s="15">
        <v>0</v>
      </c>
      <c r="AR4" s="16">
        <v>0</v>
      </c>
      <c r="AS4" s="15">
        <v>0</v>
      </c>
      <c r="AT4" s="15">
        <v>0</v>
      </c>
      <c r="AU4" s="16">
        <v>0</v>
      </c>
      <c r="AV4" s="15">
        <v>0</v>
      </c>
      <c r="AW4" s="15">
        <v>0</v>
      </c>
      <c r="AX4" s="16">
        <v>0</v>
      </c>
      <c r="AY4" s="15">
        <v>0</v>
      </c>
      <c r="AZ4" s="15">
        <v>0</v>
      </c>
      <c r="BA4" s="16">
        <v>0</v>
      </c>
      <c r="BB4" s="15">
        <v>0</v>
      </c>
      <c r="BC4" s="15">
        <v>0</v>
      </c>
      <c r="BD4" s="16">
        <v>0</v>
      </c>
      <c r="BE4" s="15">
        <v>0</v>
      </c>
      <c r="BF4" s="15">
        <v>0</v>
      </c>
      <c r="BG4" s="16">
        <v>0</v>
      </c>
      <c r="BH4" s="15">
        <v>0</v>
      </c>
      <c r="BI4" s="15">
        <v>0</v>
      </c>
      <c r="BJ4" s="16">
        <v>0</v>
      </c>
      <c r="BK4" s="15">
        <v>0</v>
      </c>
      <c r="BL4" s="15">
        <v>0</v>
      </c>
      <c r="BM4" s="16">
        <v>0</v>
      </c>
      <c r="BN4" s="15">
        <v>0</v>
      </c>
      <c r="BO4" s="15">
        <v>0</v>
      </c>
      <c r="BP4" s="16">
        <v>0</v>
      </c>
      <c r="BQ4" s="15">
        <v>0</v>
      </c>
      <c r="BR4" s="15">
        <v>0</v>
      </c>
      <c r="BS4" s="16">
        <v>0</v>
      </c>
      <c r="BT4" s="15">
        <v>0</v>
      </c>
      <c r="BU4" s="15">
        <v>0</v>
      </c>
      <c r="BV4" s="16">
        <v>0</v>
      </c>
      <c r="BW4" s="15">
        <v>0</v>
      </c>
      <c r="BX4" s="15">
        <v>0</v>
      </c>
      <c r="BY4" s="16">
        <v>0</v>
      </c>
      <c r="BZ4" s="15">
        <v>0</v>
      </c>
      <c r="CA4" s="15">
        <v>0</v>
      </c>
      <c r="CB4" s="16">
        <v>0</v>
      </c>
      <c r="CC4" s="15">
        <v>0</v>
      </c>
      <c r="CD4" s="15">
        <v>0</v>
      </c>
      <c r="CE4" s="16">
        <v>0</v>
      </c>
    </row>
    <row r="5" spans="1:83" s="6" customFormat="1" ht="14.25" customHeight="1">
      <c r="A5" s="11">
        <v>2</v>
      </c>
      <c r="B5" s="12"/>
      <c r="C5" s="13"/>
      <c r="D5" s="14"/>
      <c r="E5" s="15">
        <v>7</v>
      </c>
      <c r="F5" s="15">
        <v>4</v>
      </c>
      <c r="G5" s="16">
        <v>1.75</v>
      </c>
      <c r="H5" s="15">
        <v>0</v>
      </c>
      <c r="I5" s="15">
        <v>0</v>
      </c>
      <c r="J5" s="16">
        <v>0</v>
      </c>
      <c r="K5" s="15">
        <v>7</v>
      </c>
      <c r="L5" s="15">
        <v>4</v>
      </c>
      <c r="M5" s="16">
        <v>1.75</v>
      </c>
      <c r="N5" s="15">
        <v>0</v>
      </c>
      <c r="O5" s="15">
        <v>0</v>
      </c>
      <c r="P5" s="16">
        <v>0</v>
      </c>
      <c r="Q5" s="19"/>
      <c r="R5" s="15">
        <v>0</v>
      </c>
      <c r="S5" s="15">
        <v>0</v>
      </c>
      <c r="T5" s="16">
        <v>0</v>
      </c>
      <c r="U5" s="15">
        <v>0</v>
      </c>
      <c r="V5" s="15">
        <v>0</v>
      </c>
      <c r="W5" s="16">
        <v>0</v>
      </c>
      <c r="X5" s="15">
        <v>0</v>
      </c>
      <c r="Y5" s="15">
        <v>0</v>
      </c>
      <c r="Z5" s="16">
        <v>0</v>
      </c>
      <c r="AA5" s="15">
        <v>0</v>
      </c>
      <c r="AB5" s="15">
        <v>0</v>
      </c>
      <c r="AC5" s="16">
        <v>0</v>
      </c>
      <c r="AD5" s="15">
        <v>0</v>
      </c>
      <c r="AE5" s="15">
        <v>0</v>
      </c>
      <c r="AF5" s="16">
        <v>0</v>
      </c>
      <c r="AG5" s="15">
        <v>0</v>
      </c>
      <c r="AH5" s="15">
        <v>0</v>
      </c>
      <c r="AI5" s="16">
        <v>0</v>
      </c>
      <c r="AJ5" s="15">
        <v>0</v>
      </c>
      <c r="AK5" s="15">
        <v>0</v>
      </c>
      <c r="AL5" s="16">
        <v>0</v>
      </c>
      <c r="AM5" s="15">
        <v>0</v>
      </c>
      <c r="AN5" s="15">
        <v>0</v>
      </c>
      <c r="AO5" s="16">
        <v>0</v>
      </c>
      <c r="AP5" s="15">
        <v>0</v>
      </c>
      <c r="AQ5" s="15">
        <v>0</v>
      </c>
      <c r="AR5" s="16">
        <v>0</v>
      </c>
      <c r="AS5" s="15">
        <v>0</v>
      </c>
      <c r="AT5" s="15">
        <v>0</v>
      </c>
      <c r="AU5" s="16">
        <v>0</v>
      </c>
      <c r="AV5" s="15">
        <v>0</v>
      </c>
      <c r="AW5" s="15">
        <v>0</v>
      </c>
      <c r="AX5" s="16">
        <v>0</v>
      </c>
      <c r="AY5" s="15">
        <v>0</v>
      </c>
      <c r="AZ5" s="15">
        <v>0</v>
      </c>
      <c r="BA5" s="16">
        <v>0</v>
      </c>
      <c r="BB5" s="15">
        <v>0</v>
      </c>
      <c r="BC5" s="15">
        <v>0</v>
      </c>
      <c r="BD5" s="16">
        <v>0</v>
      </c>
      <c r="BE5" s="15">
        <v>0</v>
      </c>
      <c r="BF5" s="15">
        <v>0</v>
      </c>
      <c r="BG5" s="16">
        <v>0</v>
      </c>
      <c r="BH5" s="15">
        <v>0</v>
      </c>
      <c r="BI5" s="15">
        <v>0</v>
      </c>
      <c r="BJ5" s="16">
        <v>0</v>
      </c>
      <c r="BK5" s="15">
        <v>0</v>
      </c>
      <c r="BL5" s="15">
        <v>0</v>
      </c>
      <c r="BM5" s="16">
        <v>0</v>
      </c>
      <c r="BN5" s="15">
        <v>0</v>
      </c>
      <c r="BO5" s="15">
        <v>0</v>
      </c>
      <c r="BP5" s="16">
        <v>0</v>
      </c>
      <c r="BQ5" s="15">
        <v>0</v>
      </c>
      <c r="BR5" s="15">
        <v>0</v>
      </c>
      <c r="BS5" s="16">
        <v>0</v>
      </c>
      <c r="BT5" s="15">
        <v>0</v>
      </c>
      <c r="BU5" s="15">
        <v>0</v>
      </c>
      <c r="BV5" s="16">
        <v>0</v>
      </c>
      <c r="BW5" s="15">
        <v>0</v>
      </c>
      <c r="BX5" s="15">
        <v>0</v>
      </c>
      <c r="BY5" s="16">
        <v>0</v>
      </c>
      <c r="BZ5" s="15">
        <v>0</v>
      </c>
      <c r="CA5" s="15">
        <v>0</v>
      </c>
      <c r="CB5" s="16">
        <v>0</v>
      </c>
      <c r="CC5" s="15">
        <v>0</v>
      </c>
      <c r="CD5" s="15">
        <v>0</v>
      </c>
      <c r="CE5" s="16">
        <v>0</v>
      </c>
    </row>
    <row r="6" spans="1:83" s="6" customFormat="1" ht="14.25" customHeight="1">
      <c r="A6" s="11">
        <v>3</v>
      </c>
      <c r="B6" s="12"/>
      <c r="C6" s="13"/>
      <c r="D6" s="14"/>
      <c r="E6" s="15">
        <v>0</v>
      </c>
      <c r="F6" s="15">
        <v>0</v>
      </c>
      <c r="G6" s="16">
        <v>0</v>
      </c>
      <c r="H6" s="15">
        <v>0</v>
      </c>
      <c r="I6" s="15">
        <v>0</v>
      </c>
      <c r="J6" s="16">
        <v>0</v>
      </c>
      <c r="K6" s="15">
        <v>0</v>
      </c>
      <c r="L6" s="15">
        <v>0</v>
      </c>
      <c r="M6" s="16">
        <v>0</v>
      </c>
      <c r="N6" s="15">
        <v>0</v>
      </c>
      <c r="O6" s="15">
        <v>0</v>
      </c>
      <c r="P6" s="16">
        <v>0</v>
      </c>
      <c r="Q6" s="19"/>
      <c r="R6" s="15">
        <v>0</v>
      </c>
      <c r="S6" s="15">
        <v>0</v>
      </c>
      <c r="T6" s="16">
        <v>0</v>
      </c>
      <c r="U6" s="15">
        <v>0</v>
      </c>
      <c r="V6" s="15">
        <v>0</v>
      </c>
      <c r="W6" s="16">
        <v>0</v>
      </c>
      <c r="X6" s="15">
        <v>0</v>
      </c>
      <c r="Y6" s="15">
        <v>0</v>
      </c>
      <c r="Z6" s="16">
        <v>0</v>
      </c>
      <c r="AA6" s="15">
        <v>0</v>
      </c>
      <c r="AB6" s="15">
        <v>0</v>
      </c>
      <c r="AC6" s="16">
        <v>0</v>
      </c>
      <c r="AD6" s="15">
        <v>0</v>
      </c>
      <c r="AE6" s="15">
        <v>0</v>
      </c>
      <c r="AF6" s="16">
        <v>0</v>
      </c>
      <c r="AG6" s="15">
        <v>0</v>
      </c>
      <c r="AH6" s="15">
        <v>0</v>
      </c>
      <c r="AI6" s="16">
        <v>0</v>
      </c>
      <c r="AJ6" s="15">
        <v>0</v>
      </c>
      <c r="AK6" s="15">
        <v>0</v>
      </c>
      <c r="AL6" s="16">
        <v>0</v>
      </c>
      <c r="AM6" s="15">
        <v>0</v>
      </c>
      <c r="AN6" s="15">
        <v>0</v>
      </c>
      <c r="AO6" s="16">
        <v>0</v>
      </c>
      <c r="AP6" s="15">
        <v>0</v>
      </c>
      <c r="AQ6" s="15">
        <v>0</v>
      </c>
      <c r="AR6" s="16">
        <v>0</v>
      </c>
      <c r="AS6" s="15">
        <v>0</v>
      </c>
      <c r="AT6" s="15">
        <v>0</v>
      </c>
      <c r="AU6" s="16">
        <v>0</v>
      </c>
      <c r="AV6" s="15">
        <v>0</v>
      </c>
      <c r="AW6" s="15">
        <v>0</v>
      </c>
      <c r="AX6" s="16">
        <v>0</v>
      </c>
      <c r="AY6" s="15">
        <v>0</v>
      </c>
      <c r="AZ6" s="15">
        <v>0</v>
      </c>
      <c r="BA6" s="16">
        <v>0</v>
      </c>
      <c r="BB6" s="15">
        <v>0</v>
      </c>
      <c r="BC6" s="15">
        <v>0</v>
      </c>
      <c r="BD6" s="16">
        <v>0</v>
      </c>
      <c r="BE6" s="15">
        <v>0</v>
      </c>
      <c r="BF6" s="15">
        <v>0</v>
      </c>
      <c r="BG6" s="16">
        <v>0</v>
      </c>
      <c r="BH6" s="15">
        <v>0</v>
      </c>
      <c r="BI6" s="15">
        <v>0</v>
      </c>
      <c r="BJ6" s="16">
        <v>0</v>
      </c>
      <c r="BK6" s="15">
        <v>0</v>
      </c>
      <c r="BL6" s="15">
        <v>0</v>
      </c>
      <c r="BM6" s="16">
        <v>0</v>
      </c>
      <c r="BN6" s="15">
        <v>0</v>
      </c>
      <c r="BO6" s="15">
        <v>0</v>
      </c>
      <c r="BP6" s="16">
        <v>0</v>
      </c>
      <c r="BQ6" s="15">
        <v>0</v>
      </c>
      <c r="BR6" s="15">
        <v>0</v>
      </c>
      <c r="BS6" s="16">
        <v>0</v>
      </c>
      <c r="BT6" s="15">
        <v>0</v>
      </c>
      <c r="BU6" s="15">
        <v>0</v>
      </c>
      <c r="BV6" s="16">
        <v>0</v>
      </c>
      <c r="BW6" s="15">
        <v>0</v>
      </c>
      <c r="BX6" s="15">
        <v>0</v>
      </c>
      <c r="BY6" s="16">
        <v>0</v>
      </c>
      <c r="BZ6" s="15">
        <v>0</v>
      </c>
      <c r="CA6" s="15">
        <v>0</v>
      </c>
      <c r="CB6" s="16">
        <v>0</v>
      </c>
      <c r="CC6" s="15">
        <v>0</v>
      </c>
      <c r="CD6" s="15">
        <v>0</v>
      </c>
      <c r="CE6" s="16">
        <v>0</v>
      </c>
    </row>
    <row r="7" spans="1:83" s="6" customFormat="1" ht="14.25" customHeight="1">
      <c r="A7" s="11">
        <v>4</v>
      </c>
      <c r="B7" s="12"/>
      <c r="C7" s="13"/>
      <c r="D7" s="14"/>
      <c r="E7" s="15">
        <v>0</v>
      </c>
      <c r="F7" s="15">
        <v>0</v>
      </c>
      <c r="G7" s="16">
        <v>0</v>
      </c>
      <c r="H7" s="15">
        <v>0</v>
      </c>
      <c r="I7" s="15">
        <v>0</v>
      </c>
      <c r="J7" s="16">
        <v>0</v>
      </c>
      <c r="K7" s="15">
        <v>0</v>
      </c>
      <c r="L7" s="15">
        <v>0</v>
      </c>
      <c r="M7" s="16">
        <v>0</v>
      </c>
      <c r="N7" s="15">
        <v>0</v>
      </c>
      <c r="O7" s="15">
        <v>0</v>
      </c>
      <c r="P7" s="16">
        <v>0</v>
      </c>
      <c r="Q7" s="19"/>
      <c r="R7" s="15">
        <v>0</v>
      </c>
      <c r="S7" s="15">
        <v>0</v>
      </c>
      <c r="T7" s="16">
        <v>0</v>
      </c>
      <c r="U7" s="15">
        <v>0</v>
      </c>
      <c r="V7" s="15">
        <v>0</v>
      </c>
      <c r="W7" s="16">
        <v>0</v>
      </c>
      <c r="X7" s="15">
        <v>0</v>
      </c>
      <c r="Y7" s="15">
        <v>0</v>
      </c>
      <c r="Z7" s="16">
        <v>0</v>
      </c>
      <c r="AA7" s="15">
        <v>0</v>
      </c>
      <c r="AB7" s="15">
        <v>0</v>
      </c>
      <c r="AC7" s="16">
        <v>0</v>
      </c>
      <c r="AD7" s="15">
        <v>0</v>
      </c>
      <c r="AE7" s="15">
        <v>0</v>
      </c>
      <c r="AF7" s="16">
        <v>0</v>
      </c>
      <c r="AG7" s="15">
        <v>0</v>
      </c>
      <c r="AH7" s="15">
        <v>0</v>
      </c>
      <c r="AI7" s="16">
        <v>0</v>
      </c>
      <c r="AJ7" s="15">
        <v>0</v>
      </c>
      <c r="AK7" s="15">
        <v>0</v>
      </c>
      <c r="AL7" s="16">
        <v>0</v>
      </c>
      <c r="AM7" s="15">
        <v>0</v>
      </c>
      <c r="AN7" s="15">
        <v>0</v>
      </c>
      <c r="AO7" s="16">
        <v>0</v>
      </c>
      <c r="AP7" s="15">
        <v>0</v>
      </c>
      <c r="AQ7" s="15">
        <v>0</v>
      </c>
      <c r="AR7" s="16">
        <v>0</v>
      </c>
      <c r="AS7" s="15">
        <v>0</v>
      </c>
      <c r="AT7" s="15">
        <v>0</v>
      </c>
      <c r="AU7" s="16">
        <v>0</v>
      </c>
      <c r="AV7" s="15">
        <v>0</v>
      </c>
      <c r="AW7" s="15">
        <v>0</v>
      </c>
      <c r="AX7" s="16">
        <v>0</v>
      </c>
      <c r="AY7" s="15">
        <v>0</v>
      </c>
      <c r="AZ7" s="15">
        <v>0</v>
      </c>
      <c r="BA7" s="16">
        <v>0</v>
      </c>
      <c r="BB7" s="15">
        <v>0</v>
      </c>
      <c r="BC7" s="15">
        <v>0</v>
      </c>
      <c r="BD7" s="16">
        <v>0</v>
      </c>
      <c r="BE7" s="15">
        <v>0</v>
      </c>
      <c r="BF7" s="15">
        <v>0</v>
      </c>
      <c r="BG7" s="16">
        <v>0</v>
      </c>
      <c r="BH7" s="15">
        <v>0</v>
      </c>
      <c r="BI7" s="15">
        <v>0</v>
      </c>
      <c r="BJ7" s="16">
        <v>0</v>
      </c>
      <c r="BK7" s="15">
        <v>0</v>
      </c>
      <c r="BL7" s="15">
        <v>0</v>
      </c>
      <c r="BM7" s="16">
        <v>0</v>
      </c>
      <c r="BN7" s="15">
        <v>0</v>
      </c>
      <c r="BO7" s="15">
        <v>0</v>
      </c>
      <c r="BP7" s="16">
        <v>0</v>
      </c>
      <c r="BQ7" s="15">
        <v>0</v>
      </c>
      <c r="BR7" s="15">
        <v>0</v>
      </c>
      <c r="BS7" s="16">
        <v>0</v>
      </c>
      <c r="BT7" s="15">
        <v>0</v>
      </c>
      <c r="BU7" s="15">
        <v>0</v>
      </c>
      <c r="BV7" s="16">
        <v>0</v>
      </c>
      <c r="BW7" s="15">
        <v>0</v>
      </c>
      <c r="BX7" s="15">
        <v>0</v>
      </c>
      <c r="BY7" s="16">
        <v>0</v>
      </c>
      <c r="BZ7" s="15">
        <v>0</v>
      </c>
      <c r="CA7" s="15">
        <v>0</v>
      </c>
      <c r="CB7" s="16">
        <v>0</v>
      </c>
      <c r="CC7" s="15">
        <v>0</v>
      </c>
      <c r="CD7" s="15">
        <v>0</v>
      </c>
      <c r="CE7" s="16">
        <v>0</v>
      </c>
    </row>
    <row r="8" spans="1:83" s="6" customFormat="1" ht="14.25" customHeight="1">
      <c r="A8" s="11">
        <v>5</v>
      </c>
      <c r="B8" s="12"/>
      <c r="C8" s="13"/>
      <c r="D8" s="14"/>
      <c r="E8" s="15">
        <v>0</v>
      </c>
      <c r="F8" s="15">
        <v>0</v>
      </c>
      <c r="G8" s="16">
        <v>0</v>
      </c>
      <c r="H8" s="15">
        <v>7</v>
      </c>
      <c r="I8" s="15">
        <v>4</v>
      </c>
      <c r="J8" s="16">
        <v>1.75</v>
      </c>
      <c r="K8" s="15">
        <v>0</v>
      </c>
      <c r="L8" s="15">
        <v>0</v>
      </c>
      <c r="M8" s="16">
        <v>0</v>
      </c>
      <c r="N8" s="15">
        <v>7</v>
      </c>
      <c r="O8" s="15">
        <v>4</v>
      </c>
      <c r="P8" s="16">
        <v>1.75</v>
      </c>
      <c r="Q8" s="19"/>
      <c r="R8" s="15">
        <v>0</v>
      </c>
      <c r="S8" s="15">
        <v>0</v>
      </c>
      <c r="T8" s="16">
        <v>0</v>
      </c>
      <c r="U8" s="15">
        <v>0</v>
      </c>
      <c r="V8" s="15">
        <v>0</v>
      </c>
      <c r="W8" s="16">
        <v>0</v>
      </c>
      <c r="X8" s="15">
        <v>0</v>
      </c>
      <c r="Y8" s="15">
        <v>0</v>
      </c>
      <c r="Z8" s="16">
        <v>0</v>
      </c>
      <c r="AA8" s="15">
        <v>0</v>
      </c>
      <c r="AB8" s="15">
        <v>0</v>
      </c>
      <c r="AC8" s="16">
        <v>0</v>
      </c>
      <c r="AD8" s="15">
        <v>0</v>
      </c>
      <c r="AE8" s="15">
        <v>0</v>
      </c>
      <c r="AF8" s="16">
        <v>0</v>
      </c>
      <c r="AG8" s="15">
        <v>0</v>
      </c>
      <c r="AH8" s="15">
        <v>0</v>
      </c>
      <c r="AI8" s="16">
        <v>0</v>
      </c>
      <c r="AJ8" s="15">
        <v>0</v>
      </c>
      <c r="AK8" s="15">
        <v>0</v>
      </c>
      <c r="AL8" s="16">
        <v>0</v>
      </c>
      <c r="AM8" s="15">
        <v>0</v>
      </c>
      <c r="AN8" s="15">
        <v>0</v>
      </c>
      <c r="AO8" s="16">
        <v>0</v>
      </c>
      <c r="AP8" s="15">
        <v>0</v>
      </c>
      <c r="AQ8" s="15">
        <v>0</v>
      </c>
      <c r="AR8" s="16">
        <v>0</v>
      </c>
      <c r="AS8" s="15">
        <v>0</v>
      </c>
      <c r="AT8" s="15">
        <v>0</v>
      </c>
      <c r="AU8" s="16">
        <v>0</v>
      </c>
      <c r="AV8" s="15">
        <v>0</v>
      </c>
      <c r="AW8" s="15">
        <v>0</v>
      </c>
      <c r="AX8" s="16">
        <v>0</v>
      </c>
      <c r="AY8" s="15">
        <v>0</v>
      </c>
      <c r="AZ8" s="15">
        <v>0</v>
      </c>
      <c r="BA8" s="16">
        <v>0</v>
      </c>
      <c r="BB8" s="15">
        <v>0</v>
      </c>
      <c r="BC8" s="15">
        <v>0</v>
      </c>
      <c r="BD8" s="16">
        <v>0</v>
      </c>
      <c r="BE8" s="15">
        <v>0</v>
      </c>
      <c r="BF8" s="15">
        <v>0</v>
      </c>
      <c r="BG8" s="16">
        <v>0</v>
      </c>
      <c r="BH8" s="15">
        <v>0</v>
      </c>
      <c r="BI8" s="15">
        <v>0</v>
      </c>
      <c r="BJ8" s="16">
        <v>0</v>
      </c>
      <c r="BK8" s="15">
        <v>0</v>
      </c>
      <c r="BL8" s="15">
        <v>0</v>
      </c>
      <c r="BM8" s="16">
        <v>0</v>
      </c>
      <c r="BN8" s="15">
        <v>0</v>
      </c>
      <c r="BO8" s="15">
        <v>0</v>
      </c>
      <c r="BP8" s="16">
        <v>0</v>
      </c>
      <c r="BQ8" s="15">
        <v>0</v>
      </c>
      <c r="BR8" s="15">
        <v>0</v>
      </c>
      <c r="BS8" s="16">
        <v>0</v>
      </c>
      <c r="BT8" s="15">
        <v>0</v>
      </c>
      <c r="BU8" s="15">
        <v>0</v>
      </c>
      <c r="BV8" s="16">
        <v>0</v>
      </c>
      <c r="BW8" s="15">
        <v>0</v>
      </c>
      <c r="BX8" s="15">
        <v>0</v>
      </c>
      <c r="BY8" s="16">
        <v>0</v>
      </c>
      <c r="BZ8" s="15">
        <v>0</v>
      </c>
      <c r="CA8" s="15">
        <v>0</v>
      </c>
      <c r="CB8" s="16">
        <v>0</v>
      </c>
      <c r="CC8" s="15">
        <v>0</v>
      </c>
      <c r="CD8" s="15">
        <v>0</v>
      </c>
      <c r="CE8" s="16">
        <v>0</v>
      </c>
    </row>
    <row r="9" spans="1:83" s="6" customFormat="1" ht="14.25" customHeight="1">
      <c r="A9" s="11">
        <v>6</v>
      </c>
      <c r="B9" s="12"/>
      <c r="C9" s="13"/>
      <c r="D9" s="14"/>
      <c r="E9" s="15">
        <v>0</v>
      </c>
      <c r="F9" s="15">
        <v>0</v>
      </c>
      <c r="G9" s="16">
        <v>0</v>
      </c>
      <c r="H9" s="15">
        <v>0</v>
      </c>
      <c r="I9" s="15">
        <v>0</v>
      </c>
      <c r="J9" s="16">
        <v>0</v>
      </c>
      <c r="K9" s="15">
        <v>0</v>
      </c>
      <c r="L9" s="15">
        <v>0</v>
      </c>
      <c r="M9" s="16">
        <v>0</v>
      </c>
      <c r="N9" s="15">
        <v>0</v>
      </c>
      <c r="O9" s="15">
        <v>0</v>
      </c>
      <c r="P9" s="16">
        <v>0</v>
      </c>
      <c r="Q9" s="19"/>
      <c r="R9" s="15">
        <v>0</v>
      </c>
      <c r="S9" s="15">
        <v>0</v>
      </c>
      <c r="T9" s="16">
        <v>0</v>
      </c>
      <c r="U9" s="15">
        <v>0</v>
      </c>
      <c r="V9" s="15">
        <v>0</v>
      </c>
      <c r="W9" s="16">
        <v>0</v>
      </c>
      <c r="X9" s="15">
        <v>0</v>
      </c>
      <c r="Y9" s="15">
        <v>0</v>
      </c>
      <c r="Z9" s="16">
        <v>0</v>
      </c>
      <c r="AA9" s="15">
        <v>0</v>
      </c>
      <c r="AB9" s="15">
        <v>0</v>
      </c>
      <c r="AC9" s="16">
        <v>0</v>
      </c>
      <c r="AD9" s="15">
        <v>0</v>
      </c>
      <c r="AE9" s="15">
        <v>0</v>
      </c>
      <c r="AF9" s="16">
        <v>0</v>
      </c>
      <c r="AG9" s="15">
        <v>0</v>
      </c>
      <c r="AH9" s="15">
        <v>0</v>
      </c>
      <c r="AI9" s="16">
        <v>0</v>
      </c>
      <c r="AJ9" s="15">
        <v>0</v>
      </c>
      <c r="AK9" s="15">
        <v>0</v>
      </c>
      <c r="AL9" s="16">
        <v>0</v>
      </c>
      <c r="AM9" s="15">
        <v>0</v>
      </c>
      <c r="AN9" s="15">
        <v>0</v>
      </c>
      <c r="AO9" s="16">
        <v>0</v>
      </c>
      <c r="AP9" s="15">
        <v>0</v>
      </c>
      <c r="AQ9" s="15">
        <v>0</v>
      </c>
      <c r="AR9" s="16">
        <v>0</v>
      </c>
      <c r="AS9" s="15">
        <v>0</v>
      </c>
      <c r="AT9" s="15">
        <v>0</v>
      </c>
      <c r="AU9" s="16">
        <v>0</v>
      </c>
      <c r="AV9" s="15">
        <v>0</v>
      </c>
      <c r="AW9" s="15">
        <v>0</v>
      </c>
      <c r="AX9" s="16">
        <v>0</v>
      </c>
      <c r="AY9" s="15">
        <v>0</v>
      </c>
      <c r="AZ9" s="15">
        <v>0</v>
      </c>
      <c r="BA9" s="16">
        <v>0</v>
      </c>
      <c r="BB9" s="15">
        <v>0</v>
      </c>
      <c r="BC9" s="15">
        <v>0</v>
      </c>
      <c r="BD9" s="16">
        <v>0</v>
      </c>
      <c r="BE9" s="15">
        <v>0</v>
      </c>
      <c r="BF9" s="15">
        <v>0</v>
      </c>
      <c r="BG9" s="16">
        <v>0</v>
      </c>
      <c r="BH9" s="15">
        <v>0</v>
      </c>
      <c r="BI9" s="15">
        <v>0</v>
      </c>
      <c r="BJ9" s="16">
        <v>0</v>
      </c>
      <c r="BK9" s="15">
        <v>0</v>
      </c>
      <c r="BL9" s="15">
        <v>0</v>
      </c>
      <c r="BM9" s="16">
        <v>0</v>
      </c>
      <c r="BN9" s="15">
        <v>0</v>
      </c>
      <c r="BO9" s="15">
        <v>0</v>
      </c>
      <c r="BP9" s="16">
        <v>0</v>
      </c>
      <c r="BQ9" s="15">
        <v>0</v>
      </c>
      <c r="BR9" s="15">
        <v>0</v>
      </c>
      <c r="BS9" s="16">
        <v>0</v>
      </c>
      <c r="BT9" s="15">
        <v>0</v>
      </c>
      <c r="BU9" s="15">
        <v>0</v>
      </c>
      <c r="BV9" s="16">
        <v>0</v>
      </c>
      <c r="BW9" s="15">
        <v>0</v>
      </c>
      <c r="BX9" s="15">
        <v>0</v>
      </c>
      <c r="BY9" s="16">
        <v>0</v>
      </c>
      <c r="BZ9" s="15">
        <v>0</v>
      </c>
      <c r="CA9" s="15">
        <v>0</v>
      </c>
      <c r="CB9" s="16">
        <v>0</v>
      </c>
      <c r="CC9" s="15">
        <v>0</v>
      </c>
      <c r="CD9" s="15">
        <v>0</v>
      </c>
      <c r="CE9" s="16">
        <v>0</v>
      </c>
    </row>
    <row r="10" spans="1:83" s="6" customFormat="1" ht="14.25" customHeight="1">
      <c r="A10" s="11">
        <v>7</v>
      </c>
      <c r="B10" s="12"/>
      <c r="C10" s="13"/>
      <c r="D10" s="14"/>
      <c r="E10" s="15">
        <v>0</v>
      </c>
      <c r="F10" s="15">
        <v>0</v>
      </c>
      <c r="G10" s="16">
        <v>0</v>
      </c>
      <c r="H10" s="15">
        <v>0</v>
      </c>
      <c r="I10" s="15">
        <v>0</v>
      </c>
      <c r="J10" s="16">
        <v>0</v>
      </c>
      <c r="K10" s="15">
        <v>0</v>
      </c>
      <c r="L10" s="15">
        <v>0</v>
      </c>
      <c r="M10" s="16">
        <v>0</v>
      </c>
      <c r="N10" s="15">
        <v>0</v>
      </c>
      <c r="O10" s="15">
        <v>0</v>
      </c>
      <c r="P10" s="16">
        <v>0</v>
      </c>
      <c r="Q10" s="19"/>
      <c r="R10" s="15">
        <v>0</v>
      </c>
      <c r="S10" s="15">
        <v>0</v>
      </c>
      <c r="T10" s="16">
        <v>0</v>
      </c>
      <c r="U10" s="15">
        <v>0</v>
      </c>
      <c r="V10" s="15">
        <v>0</v>
      </c>
      <c r="W10" s="16">
        <v>0</v>
      </c>
      <c r="X10" s="15">
        <v>0</v>
      </c>
      <c r="Y10" s="15">
        <v>0</v>
      </c>
      <c r="Z10" s="16">
        <v>0</v>
      </c>
      <c r="AA10" s="15">
        <v>0</v>
      </c>
      <c r="AB10" s="15">
        <v>0</v>
      </c>
      <c r="AC10" s="16">
        <v>0</v>
      </c>
      <c r="AD10" s="15">
        <v>0</v>
      </c>
      <c r="AE10" s="15">
        <v>0</v>
      </c>
      <c r="AF10" s="16">
        <v>0</v>
      </c>
      <c r="AG10" s="15">
        <v>0</v>
      </c>
      <c r="AH10" s="15">
        <v>0</v>
      </c>
      <c r="AI10" s="16">
        <v>0</v>
      </c>
      <c r="AJ10" s="15">
        <v>0</v>
      </c>
      <c r="AK10" s="15">
        <v>0</v>
      </c>
      <c r="AL10" s="16">
        <v>0</v>
      </c>
      <c r="AM10" s="15">
        <v>0</v>
      </c>
      <c r="AN10" s="15">
        <v>0</v>
      </c>
      <c r="AO10" s="16">
        <v>0</v>
      </c>
      <c r="AP10" s="15">
        <v>0</v>
      </c>
      <c r="AQ10" s="15">
        <v>0</v>
      </c>
      <c r="AR10" s="16">
        <v>0</v>
      </c>
      <c r="AS10" s="15">
        <v>0</v>
      </c>
      <c r="AT10" s="15">
        <v>0</v>
      </c>
      <c r="AU10" s="16">
        <v>0</v>
      </c>
      <c r="AV10" s="15">
        <v>0</v>
      </c>
      <c r="AW10" s="15">
        <v>0</v>
      </c>
      <c r="AX10" s="16">
        <v>0</v>
      </c>
      <c r="AY10" s="15">
        <v>0</v>
      </c>
      <c r="AZ10" s="15">
        <v>0</v>
      </c>
      <c r="BA10" s="16">
        <v>0</v>
      </c>
      <c r="BB10" s="15">
        <v>0</v>
      </c>
      <c r="BC10" s="15">
        <v>0</v>
      </c>
      <c r="BD10" s="16">
        <v>0</v>
      </c>
      <c r="BE10" s="15">
        <v>0</v>
      </c>
      <c r="BF10" s="15">
        <v>0</v>
      </c>
      <c r="BG10" s="16">
        <v>0</v>
      </c>
      <c r="BH10" s="15">
        <v>0</v>
      </c>
      <c r="BI10" s="15">
        <v>0</v>
      </c>
      <c r="BJ10" s="16">
        <v>0</v>
      </c>
      <c r="BK10" s="15">
        <v>0</v>
      </c>
      <c r="BL10" s="15">
        <v>0</v>
      </c>
      <c r="BM10" s="16">
        <v>0</v>
      </c>
      <c r="BN10" s="15">
        <v>0</v>
      </c>
      <c r="BO10" s="15">
        <v>0</v>
      </c>
      <c r="BP10" s="16">
        <v>0</v>
      </c>
      <c r="BQ10" s="15">
        <v>0</v>
      </c>
      <c r="BR10" s="15">
        <v>0</v>
      </c>
      <c r="BS10" s="16">
        <v>0</v>
      </c>
      <c r="BT10" s="15">
        <v>0</v>
      </c>
      <c r="BU10" s="15">
        <v>0</v>
      </c>
      <c r="BV10" s="16">
        <v>0</v>
      </c>
      <c r="BW10" s="15">
        <v>0</v>
      </c>
      <c r="BX10" s="15">
        <v>0</v>
      </c>
      <c r="BY10" s="16">
        <v>0</v>
      </c>
      <c r="BZ10" s="15">
        <v>0</v>
      </c>
      <c r="CA10" s="15">
        <v>0</v>
      </c>
      <c r="CB10" s="16">
        <v>0</v>
      </c>
      <c r="CC10" s="15">
        <v>0</v>
      </c>
      <c r="CD10" s="15">
        <v>0</v>
      </c>
      <c r="CE10" s="16">
        <v>0</v>
      </c>
    </row>
    <row r="11" spans="1:83" s="6" customFormat="1" ht="14.25" customHeight="1">
      <c r="A11" s="11">
        <v>8</v>
      </c>
      <c r="B11" s="12"/>
      <c r="C11" s="13"/>
      <c r="D11" s="14"/>
      <c r="E11" s="15">
        <v>0</v>
      </c>
      <c r="F11" s="15">
        <v>0</v>
      </c>
      <c r="G11" s="16">
        <v>0</v>
      </c>
      <c r="H11" s="15">
        <v>0</v>
      </c>
      <c r="I11" s="15">
        <v>0</v>
      </c>
      <c r="J11" s="16">
        <v>0</v>
      </c>
      <c r="K11" s="15">
        <v>0</v>
      </c>
      <c r="L11" s="15">
        <v>0</v>
      </c>
      <c r="M11" s="16">
        <v>0</v>
      </c>
      <c r="N11" s="15">
        <v>0</v>
      </c>
      <c r="O11" s="15">
        <v>0</v>
      </c>
      <c r="P11" s="16">
        <v>0</v>
      </c>
      <c r="Q11" s="19"/>
      <c r="R11" s="15">
        <v>0</v>
      </c>
      <c r="S11" s="15">
        <v>0</v>
      </c>
      <c r="T11" s="16">
        <v>0</v>
      </c>
      <c r="U11" s="15">
        <v>0</v>
      </c>
      <c r="V11" s="15">
        <v>0</v>
      </c>
      <c r="W11" s="16">
        <v>0</v>
      </c>
      <c r="X11" s="15">
        <v>0</v>
      </c>
      <c r="Y11" s="15">
        <v>0</v>
      </c>
      <c r="Z11" s="16">
        <v>0</v>
      </c>
      <c r="AA11" s="15">
        <v>0</v>
      </c>
      <c r="AB11" s="15">
        <v>0</v>
      </c>
      <c r="AC11" s="16">
        <v>0</v>
      </c>
      <c r="AD11" s="15">
        <v>0</v>
      </c>
      <c r="AE11" s="15">
        <v>0</v>
      </c>
      <c r="AF11" s="16">
        <v>0</v>
      </c>
      <c r="AG11" s="15">
        <v>0</v>
      </c>
      <c r="AH11" s="15">
        <v>0</v>
      </c>
      <c r="AI11" s="16">
        <v>0</v>
      </c>
      <c r="AJ11" s="15">
        <v>0</v>
      </c>
      <c r="AK11" s="15">
        <v>0</v>
      </c>
      <c r="AL11" s="16">
        <v>0</v>
      </c>
      <c r="AM11" s="15">
        <v>0</v>
      </c>
      <c r="AN11" s="15">
        <v>0</v>
      </c>
      <c r="AO11" s="16">
        <v>0</v>
      </c>
      <c r="AP11" s="15">
        <v>0</v>
      </c>
      <c r="AQ11" s="15">
        <v>0</v>
      </c>
      <c r="AR11" s="16">
        <v>0</v>
      </c>
      <c r="AS11" s="15">
        <v>0</v>
      </c>
      <c r="AT11" s="15">
        <v>0</v>
      </c>
      <c r="AU11" s="16">
        <v>0</v>
      </c>
      <c r="AV11" s="15">
        <v>0</v>
      </c>
      <c r="AW11" s="15">
        <v>0</v>
      </c>
      <c r="AX11" s="16">
        <v>0</v>
      </c>
      <c r="AY11" s="15">
        <v>0</v>
      </c>
      <c r="AZ11" s="15">
        <v>0</v>
      </c>
      <c r="BA11" s="16">
        <v>0</v>
      </c>
      <c r="BB11" s="15">
        <v>0</v>
      </c>
      <c r="BC11" s="15">
        <v>0</v>
      </c>
      <c r="BD11" s="16">
        <v>0</v>
      </c>
      <c r="BE11" s="15">
        <v>0</v>
      </c>
      <c r="BF11" s="15">
        <v>0</v>
      </c>
      <c r="BG11" s="16">
        <v>0</v>
      </c>
      <c r="BH11" s="15">
        <v>0</v>
      </c>
      <c r="BI11" s="15">
        <v>0</v>
      </c>
      <c r="BJ11" s="16">
        <v>0</v>
      </c>
      <c r="BK11" s="15">
        <v>0</v>
      </c>
      <c r="BL11" s="15">
        <v>0</v>
      </c>
      <c r="BM11" s="16">
        <v>0</v>
      </c>
      <c r="BN11" s="15">
        <v>0</v>
      </c>
      <c r="BO11" s="15">
        <v>0</v>
      </c>
      <c r="BP11" s="16">
        <v>0</v>
      </c>
      <c r="BQ11" s="15">
        <v>0</v>
      </c>
      <c r="BR11" s="15">
        <v>0</v>
      </c>
      <c r="BS11" s="16">
        <v>0</v>
      </c>
      <c r="BT11" s="15">
        <v>0</v>
      </c>
      <c r="BU11" s="15">
        <v>0</v>
      </c>
      <c r="BV11" s="16">
        <v>0</v>
      </c>
      <c r="BW11" s="15">
        <v>0</v>
      </c>
      <c r="BX11" s="15">
        <v>0</v>
      </c>
      <c r="BY11" s="16">
        <v>0</v>
      </c>
      <c r="BZ11" s="15">
        <v>0</v>
      </c>
      <c r="CA11" s="15">
        <v>0</v>
      </c>
      <c r="CB11" s="16">
        <v>0</v>
      </c>
      <c r="CC11" s="15">
        <v>0</v>
      </c>
      <c r="CD11" s="15">
        <v>0</v>
      </c>
      <c r="CE11" s="16">
        <v>0</v>
      </c>
    </row>
    <row r="12" spans="1:83" s="6" customFormat="1" ht="14.25" customHeight="1">
      <c r="A12" s="11">
        <v>9</v>
      </c>
      <c r="B12" s="12"/>
      <c r="C12" s="13"/>
      <c r="D12" s="14"/>
      <c r="E12" s="15">
        <v>0</v>
      </c>
      <c r="F12" s="15">
        <v>0</v>
      </c>
      <c r="G12" s="16">
        <v>0</v>
      </c>
      <c r="H12" s="15">
        <v>0</v>
      </c>
      <c r="I12" s="15">
        <v>0</v>
      </c>
      <c r="J12" s="16">
        <v>0</v>
      </c>
      <c r="K12" s="15">
        <v>0</v>
      </c>
      <c r="L12" s="15">
        <v>0</v>
      </c>
      <c r="M12" s="16">
        <v>0</v>
      </c>
      <c r="N12" s="15">
        <v>0</v>
      </c>
      <c r="O12" s="15">
        <v>0</v>
      </c>
      <c r="P12" s="16">
        <v>0</v>
      </c>
      <c r="Q12" s="19"/>
      <c r="R12" s="15">
        <v>0</v>
      </c>
      <c r="S12" s="15">
        <v>0</v>
      </c>
      <c r="T12" s="16">
        <v>0</v>
      </c>
      <c r="U12" s="15">
        <v>0</v>
      </c>
      <c r="V12" s="15">
        <v>0</v>
      </c>
      <c r="W12" s="16">
        <v>0</v>
      </c>
      <c r="X12" s="15">
        <v>0</v>
      </c>
      <c r="Y12" s="15">
        <v>0</v>
      </c>
      <c r="Z12" s="16">
        <v>0</v>
      </c>
      <c r="AA12" s="15">
        <v>0</v>
      </c>
      <c r="AB12" s="15">
        <v>0</v>
      </c>
      <c r="AC12" s="16">
        <v>0</v>
      </c>
      <c r="AD12" s="15">
        <v>0</v>
      </c>
      <c r="AE12" s="15">
        <v>0</v>
      </c>
      <c r="AF12" s="16">
        <v>0</v>
      </c>
      <c r="AG12" s="15">
        <v>0</v>
      </c>
      <c r="AH12" s="15">
        <v>0</v>
      </c>
      <c r="AI12" s="16">
        <v>0</v>
      </c>
      <c r="AJ12" s="15">
        <v>0</v>
      </c>
      <c r="AK12" s="15">
        <v>0</v>
      </c>
      <c r="AL12" s="16">
        <v>0</v>
      </c>
      <c r="AM12" s="15">
        <v>0</v>
      </c>
      <c r="AN12" s="15">
        <v>0</v>
      </c>
      <c r="AO12" s="16">
        <v>0</v>
      </c>
      <c r="AP12" s="15">
        <v>0</v>
      </c>
      <c r="AQ12" s="15">
        <v>0</v>
      </c>
      <c r="AR12" s="16">
        <v>0</v>
      </c>
      <c r="AS12" s="15">
        <v>0</v>
      </c>
      <c r="AT12" s="15">
        <v>0</v>
      </c>
      <c r="AU12" s="16">
        <v>0</v>
      </c>
      <c r="AV12" s="15">
        <v>0</v>
      </c>
      <c r="AW12" s="15">
        <v>0</v>
      </c>
      <c r="AX12" s="16">
        <v>0</v>
      </c>
      <c r="AY12" s="15">
        <v>0</v>
      </c>
      <c r="AZ12" s="15">
        <v>0</v>
      </c>
      <c r="BA12" s="16">
        <v>0</v>
      </c>
      <c r="BB12" s="15">
        <v>0</v>
      </c>
      <c r="BC12" s="15">
        <v>0</v>
      </c>
      <c r="BD12" s="16">
        <v>0</v>
      </c>
      <c r="BE12" s="15">
        <v>0</v>
      </c>
      <c r="BF12" s="15">
        <v>0</v>
      </c>
      <c r="BG12" s="16">
        <v>0</v>
      </c>
      <c r="BH12" s="15">
        <v>0</v>
      </c>
      <c r="BI12" s="15">
        <v>0</v>
      </c>
      <c r="BJ12" s="16">
        <v>0</v>
      </c>
      <c r="BK12" s="15">
        <v>0</v>
      </c>
      <c r="BL12" s="15">
        <v>0</v>
      </c>
      <c r="BM12" s="16">
        <v>0</v>
      </c>
      <c r="BN12" s="15">
        <v>0</v>
      </c>
      <c r="BO12" s="15">
        <v>0</v>
      </c>
      <c r="BP12" s="16">
        <v>0</v>
      </c>
      <c r="BQ12" s="15">
        <v>0</v>
      </c>
      <c r="BR12" s="15">
        <v>0</v>
      </c>
      <c r="BS12" s="16">
        <v>0</v>
      </c>
      <c r="BT12" s="15">
        <v>0</v>
      </c>
      <c r="BU12" s="15">
        <v>0</v>
      </c>
      <c r="BV12" s="16">
        <v>0</v>
      </c>
      <c r="BW12" s="15">
        <v>0</v>
      </c>
      <c r="BX12" s="15">
        <v>0</v>
      </c>
      <c r="BY12" s="16">
        <v>0</v>
      </c>
      <c r="BZ12" s="15">
        <v>0</v>
      </c>
      <c r="CA12" s="15">
        <v>0</v>
      </c>
      <c r="CB12" s="16">
        <v>0</v>
      </c>
      <c r="CC12" s="15">
        <v>0</v>
      </c>
      <c r="CD12" s="15">
        <v>0</v>
      </c>
      <c r="CE12" s="16">
        <v>0</v>
      </c>
    </row>
    <row r="13" spans="1:83" s="6" customFormat="1" ht="14.25" customHeight="1">
      <c r="A13" s="11">
        <v>10</v>
      </c>
      <c r="B13" s="12"/>
      <c r="C13" s="13"/>
      <c r="D13" s="14"/>
      <c r="E13" s="15">
        <v>0</v>
      </c>
      <c r="F13" s="15">
        <v>0</v>
      </c>
      <c r="G13" s="16">
        <v>0</v>
      </c>
      <c r="H13" s="15">
        <v>0</v>
      </c>
      <c r="I13" s="15">
        <v>0</v>
      </c>
      <c r="J13" s="16">
        <v>0</v>
      </c>
      <c r="K13" s="15">
        <v>0</v>
      </c>
      <c r="L13" s="15">
        <v>0</v>
      </c>
      <c r="M13" s="16">
        <v>0</v>
      </c>
      <c r="N13" s="15">
        <v>0</v>
      </c>
      <c r="O13" s="15">
        <v>0</v>
      </c>
      <c r="P13" s="16">
        <v>0</v>
      </c>
      <c r="Q13" s="19"/>
      <c r="R13" s="15">
        <v>0</v>
      </c>
      <c r="S13" s="15">
        <v>0</v>
      </c>
      <c r="T13" s="16">
        <v>0</v>
      </c>
      <c r="U13" s="15">
        <v>0</v>
      </c>
      <c r="V13" s="15">
        <v>0</v>
      </c>
      <c r="W13" s="16">
        <v>0</v>
      </c>
      <c r="X13" s="15">
        <v>0</v>
      </c>
      <c r="Y13" s="15">
        <v>0</v>
      </c>
      <c r="Z13" s="16">
        <v>0</v>
      </c>
      <c r="AA13" s="15">
        <v>0</v>
      </c>
      <c r="AB13" s="15">
        <v>0</v>
      </c>
      <c r="AC13" s="16">
        <v>0</v>
      </c>
      <c r="AD13" s="15">
        <v>0</v>
      </c>
      <c r="AE13" s="15">
        <v>0</v>
      </c>
      <c r="AF13" s="16">
        <v>0</v>
      </c>
      <c r="AG13" s="15">
        <v>0</v>
      </c>
      <c r="AH13" s="15">
        <v>0</v>
      </c>
      <c r="AI13" s="16">
        <v>0</v>
      </c>
      <c r="AJ13" s="15">
        <v>0</v>
      </c>
      <c r="AK13" s="15">
        <v>0</v>
      </c>
      <c r="AL13" s="16">
        <v>0</v>
      </c>
      <c r="AM13" s="15">
        <v>0</v>
      </c>
      <c r="AN13" s="15">
        <v>0</v>
      </c>
      <c r="AO13" s="16">
        <v>0</v>
      </c>
      <c r="AP13" s="15">
        <v>0</v>
      </c>
      <c r="AQ13" s="15">
        <v>0</v>
      </c>
      <c r="AR13" s="16">
        <v>0</v>
      </c>
      <c r="AS13" s="15">
        <v>0</v>
      </c>
      <c r="AT13" s="15">
        <v>0</v>
      </c>
      <c r="AU13" s="16">
        <v>0</v>
      </c>
      <c r="AV13" s="15">
        <v>0</v>
      </c>
      <c r="AW13" s="15">
        <v>0</v>
      </c>
      <c r="AX13" s="16">
        <v>0</v>
      </c>
      <c r="AY13" s="15">
        <v>0</v>
      </c>
      <c r="AZ13" s="15">
        <v>0</v>
      </c>
      <c r="BA13" s="16">
        <v>0</v>
      </c>
      <c r="BB13" s="15">
        <v>0</v>
      </c>
      <c r="BC13" s="15">
        <v>0</v>
      </c>
      <c r="BD13" s="16">
        <v>0</v>
      </c>
      <c r="BE13" s="15">
        <v>0</v>
      </c>
      <c r="BF13" s="15">
        <v>0</v>
      </c>
      <c r="BG13" s="16">
        <v>0</v>
      </c>
      <c r="BH13" s="15">
        <v>0</v>
      </c>
      <c r="BI13" s="15">
        <v>0</v>
      </c>
      <c r="BJ13" s="16">
        <v>0</v>
      </c>
      <c r="BK13" s="15">
        <v>0</v>
      </c>
      <c r="BL13" s="15">
        <v>0</v>
      </c>
      <c r="BM13" s="16">
        <v>0</v>
      </c>
      <c r="BN13" s="15">
        <v>0</v>
      </c>
      <c r="BO13" s="15">
        <v>0</v>
      </c>
      <c r="BP13" s="16">
        <v>0</v>
      </c>
      <c r="BQ13" s="15">
        <v>0</v>
      </c>
      <c r="BR13" s="15">
        <v>0</v>
      </c>
      <c r="BS13" s="16">
        <v>0</v>
      </c>
      <c r="BT13" s="15">
        <v>0</v>
      </c>
      <c r="BU13" s="15">
        <v>0</v>
      </c>
      <c r="BV13" s="16">
        <v>0</v>
      </c>
      <c r="BW13" s="15">
        <v>0</v>
      </c>
      <c r="BX13" s="15">
        <v>0</v>
      </c>
      <c r="BY13" s="16">
        <v>0</v>
      </c>
      <c r="BZ13" s="15">
        <v>0</v>
      </c>
      <c r="CA13" s="15">
        <v>0</v>
      </c>
      <c r="CB13" s="16">
        <v>0</v>
      </c>
      <c r="CC13" s="15">
        <v>0</v>
      </c>
      <c r="CD13" s="15">
        <v>0</v>
      </c>
      <c r="CE13" s="16">
        <v>0</v>
      </c>
    </row>
    <row r="14" spans="1:83" s="6" customFormat="1" ht="14.25" customHeight="1">
      <c r="A14" s="11">
        <v>11</v>
      </c>
      <c r="B14" s="12"/>
      <c r="C14" s="13"/>
      <c r="D14" s="14"/>
      <c r="E14" s="15">
        <v>0</v>
      </c>
      <c r="F14" s="15">
        <v>0</v>
      </c>
      <c r="G14" s="16">
        <v>0</v>
      </c>
      <c r="H14" s="15">
        <v>0</v>
      </c>
      <c r="I14" s="15">
        <v>0</v>
      </c>
      <c r="J14" s="16">
        <v>0</v>
      </c>
      <c r="K14" s="15">
        <v>0</v>
      </c>
      <c r="L14" s="15">
        <v>0</v>
      </c>
      <c r="M14" s="16">
        <v>0</v>
      </c>
      <c r="N14" s="15">
        <v>0</v>
      </c>
      <c r="O14" s="15">
        <v>0</v>
      </c>
      <c r="P14" s="16">
        <v>0</v>
      </c>
      <c r="Q14" s="19"/>
      <c r="R14" s="15">
        <v>0</v>
      </c>
      <c r="S14" s="15">
        <v>0</v>
      </c>
      <c r="T14" s="16">
        <v>0</v>
      </c>
      <c r="U14" s="15">
        <v>0</v>
      </c>
      <c r="V14" s="15">
        <v>0</v>
      </c>
      <c r="W14" s="16">
        <v>0</v>
      </c>
      <c r="X14" s="15">
        <v>0</v>
      </c>
      <c r="Y14" s="15">
        <v>0</v>
      </c>
      <c r="Z14" s="16">
        <v>0</v>
      </c>
      <c r="AA14" s="15">
        <v>0</v>
      </c>
      <c r="AB14" s="15">
        <v>0</v>
      </c>
      <c r="AC14" s="16">
        <v>0</v>
      </c>
      <c r="AD14" s="15">
        <v>0</v>
      </c>
      <c r="AE14" s="15">
        <v>0</v>
      </c>
      <c r="AF14" s="16">
        <v>0</v>
      </c>
      <c r="AG14" s="15">
        <v>0</v>
      </c>
      <c r="AH14" s="15">
        <v>0</v>
      </c>
      <c r="AI14" s="16">
        <v>0</v>
      </c>
      <c r="AJ14" s="15">
        <v>0</v>
      </c>
      <c r="AK14" s="15">
        <v>0</v>
      </c>
      <c r="AL14" s="16">
        <v>0</v>
      </c>
      <c r="AM14" s="15">
        <v>0</v>
      </c>
      <c r="AN14" s="15">
        <v>0</v>
      </c>
      <c r="AO14" s="16">
        <v>0</v>
      </c>
      <c r="AP14" s="15">
        <v>0</v>
      </c>
      <c r="AQ14" s="15">
        <v>0</v>
      </c>
      <c r="AR14" s="16">
        <v>0</v>
      </c>
      <c r="AS14" s="15">
        <v>0</v>
      </c>
      <c r="AT14" s="15">
        <v>0</v>
      </c>
      <c r="AU14" s="16">
        <v>0</v>
      </c>
      <c r="AV14" s="15">
        <v>0</v>
      </c>
      <c r="AW14" s="15">
        <v>0</v>
      </c>
      <c r="AX14" s="16">
        <v>0</v>
      </c>
      <c r="AY14" s="15">
        <v>0</v>
      </c>
      <c r="AZ14" s="15">
        <v>0</v>
      </c>
      <c r="BA14" s="16">
        <v>0</v>
      </c>
      <c r="BB14" s="15">
        <v>0</v>
      </c>
      <c r="BC14" s="15">
        <v>0</v>
      </c>
      <c r="BD14" s="16">
        <v>0</v>
      </c>
      <c r="BE14" s="15">
        <v>0</v>
      </c>
      <c r="BF14" s="15">
        <v>0</v>
      </c>
      <c r="BG14" s="16">
        <v>0</v>
      </c>
      <c r="BH14" s="15">
        <v>0</v>
      </c>
      <c r="BI14" s="15">
        <v>0</v>
      </c>
      <c r="BJ14" s="16">
        <v>0</v>
      </c>
      <c r="BK14" s="15">
        <v>0</v>
      </c>
      <c r="BL14" s="15">
        <v>0</v>
      </c>
      <c r="BM14" s="16">
        <v>0</v>
      </c>
      <c r="BN14" s="15">
        <v>0</v>
      </c>
      <c r="BO14" s="15">
        <v>0</v>
      </c>
      <c r="BP14" s="16">
        <v>0</v>
      </c>
      <c r="BQ14" s="15">
        <v>0</v>
      </c>
      <c r="BR14" s="15">
        <v>0</v>
      </c>
      <c r="BS14" s="16">
        <v>0</v>
      </c>
      <c r="BT14" s="15">
        <v>0</v>
      </c>
      <c r="BU14" s="15">
        <v>0</v>
      </c>
      <c r="BV14" s="16">
        <v>0</v>
      </c>
      <c r="BW14" s="15">
        <v>0</v>
      </c>
      <c r="BX14" s="15">
        <v>0</v>
      </c>
      <c r="BY14" s="16">
        <v>0</v>
      </c>
      <c r="BZ14" s="15">
        <v>0</v>
      </c>
      <c r="CA14" s="15">
        <v>0</v>
      </c>
      <c r="CB14" s="16">
        <v>0</v>
      </c>
      <c r="CC14" s="15">
        <v>0</v>
      </c>
      <c r="CD14" s="15">
        <v>0</v>
      </c>
      <c r="CE14" s="16">
        <v>0</v>
      </c>
    </row>
    <row r="15" spans="1:83" s="6" customFormat="1" ht="14.25" customHeight="1">
      <c r="A15" s="11">
        <v>12</v>
      </c>
      <c r="B15" s="12"/>
      <c r="C15" s="13"/>
      <c r="D15" s="14"/>
      <c r="E15" s="15">
        <v>0</v>
      </c>
      <c r="F15" s="15">
        <v>0</v>
      </c>
      <c r="G15" s="16">
        <v>0</v>
      </c>
      <c r="H15" s="15">
        <v>0</v>
      </c>
      <c r="I15" s="15">
        <v>0</v>
      </c>
      <c r="J15" s="16">
        <v>0</v>
      </c>
      <c r="K15" s="15">
        <v>0</v>
      </c>
      <c r="L15" s="15">
        <v>0</v>
      </c>
      <c r="M15" s="16">
        <v>0</v>
      </c>
      <c r="N15" s="15">
        <v>0</v>
      </c>
      <c r="O15" s="15">
        <v>0</v>
      </c>
      <c r="P15" s="16">
        <v>0</v>
      </c>
      <c r="Q15" s="19"/>
      <c r="R15" s="15">
        <v>0</v>
      </c>
      <c r="S15" s="15">
        <v>0</v>
      </c>
      <c r="T15" s="16">
        <v>0</v>
      </c>
      <c r="U15" s="15">
        <v>0</v>
      </c>
      <c r="V15" s="15">
        <v>0</v>
      </c>
      <c r="W15" s="16">
        <v>0</v>
      </c>
      <c r="X15" s="15">
        <v>0</v>
      </c>
      <c r="Y15" s="15">
        <v>0</v>
      </c>
      <c r="Z15" s="16">
        <v>0</v>
      </c>
      <c r="AA15" s="15">
        <v>0</v>
      </c>
      <c r="AB15" s="15">
        <v>0</v>
      </c>
      <c r="AC15" s="16">
        <v>0</v>
      </c>
      <c r="AD15" s="15">
        <v>0</v>
      </c>
      <c r="AE15" s="15">
        <v>0</v>
      </c>
      <c r="AF15" s="16">
        <v>0</v>
      </c>
      <c r="AG15" s="15">
        <v>0</v>
      </c>
      <c r="AH15" s="15">
        <v>0</v>
      </c>
      <c r="AI15" s="16">
        <v>0</v>
      </c>
      <c r="AJ15" s="15">
        <v>0</v>
      </c>
      <c r="AK15" s="15">
        <v>0</v>
      </c>
      <c r="AL15" s="16">
        <v>0</v>
      </c>
      <c r="AM15" s="15">
        <v>0</v>
      </c>
      <c r="AN15" s="15">
        <v>0</v>
      </c>
      <c r="AO15" s="16">
        <v>0</v>
      </c>
      <c r="AP15" s="15">
        <v>0</v>
      </c>
      <c r="AQ15" s="15">
        <v>0</v>
      </c>
      <c r="AR15" s="16">
        <v>0</v>
      </c>
      <c r="AS15" s="15">
        <v>0</v>
      </c>
      <c r="AT15" s="15">
        <v>0</v>
      </c>
      <c r="AU15" s="16">
        <v>0</v>
      </c>
      <c r="AV15" s="15">
        <v>0</v>
      </c>
      <c r="AW15" s="15">
        <v>0</v>
      </c>
      <c r="AX15" s="16">
        <v>0</v>
      </c>
      <c r="AY15" s="15">
        <v>0</v>
      </c>
      <c r="AZ15" s="15">
        <v>0</v>
      </c>
      <c r="BA15" s="16">
        <v>0</v>
      </c>
      <c r="BB15" s="15">
        <v>0</v>
      </c>
      <c r="BC15" s="15">
        <v>0</v>
      </c>
      <c r="BD15" s="16">
        <v>0</v>
      </c>
      <c r="BE15" s="15">
        <v>0</v>
      </c>
      <c r="BF15" s="15">
        <v>0</v>
      </c>
      <c r="BG15" s="16">
        <v>0</v>
      </c>
      <c r="BH15" s="15">
        <v>0</v>
      </c>
      <c r="BI15" s="15">
        <v>0</v>
      </c>
      <c r="BJ15" s="16">
        <v>0</v>
      </c>
      <c r="BK15" s="15">
        <v>0</v>
      </c>
      <c r="BL15" s="15">
        <v>0</v>
      </c>
      <c r="BM15" s="16">
        <v>0</v>
      </c>
      <c r="BN15" s="15">
        <v>0</v>
      </c>
      <c r="BO15" s="15">
        <v>0</v>
      </c>
      <c r="BP15" s="16">
        <v>0</v>
      </c>
      <c r="BQ15" s="15">
        <v>0</v>
      </c>
      <c r="BR15" s="15">
        <v>0</v>
      </c>
      <c r="BS15" s="16">
        <v>0</v>
      </c>
      <c r="BT15" s="15">
        <v>0</v>
      </c>
      <c r="BU15" s="15">
        <v>0</v>
      </c>
      <c r="BV15" s="16">
        <v>0</v>
      </c>
      <c r="BW15" s="15">
        <v>0</v>
      </c>
      <c r="BX15" s="15">
        <v>0</v>
      </c>
      <c r="BY15" s="16">
        <v>0</v>
      </c>
      <c r="BZ15" s="15">
        <v>0</v>
      </c>
      <c r="CA15" s="15">
        <v>0</v>
      </c>
      <c r="CB15" s="16">
        <v>0</v>
      </c>
      <c r="CC15" s="15">
        <v>0</v>
      </c>
      <c r="CD15" s="15">
        <v>0</v>
      </c>
      <c r="CE15" s="16">
        <v>0</v>
      </c>
    </row>
    <row r="16" spans="1:83" s="6" customFormat="1" ht="14.25" customHeight="1">
      <c r="A16" s="11">
        <v>13</v>
      </c>
      <c r="B16" s="12"/>
      <c r="C16" s="13"/>
      <c r="D16" s="14"/>
      <c r="E16" s="15">
        <v>0</v>
      </c>
      <c r="F16" s="15">
        <v>0</v>
      </c>
      <c r="G16" s="16">
        <v>0</v>
      </c>
      <c r="H16" s="15">
        <v>0</v>
      </c>
      <c r="I16" s="15">
        <v>0</v>
      </c>
      <c r="J16" s="16">
        <v>0</v>
      </c>
      <c r="K16" s="15">
        <v>0</v>
      </c>
      <c r="L16" s="15">
        <v>0</v>
      </c>
      <c r="M16" s="16">
        <v>0</v>
      </c>
      <c r="N16" s="15">
        <v>0</v>
      </c>
      <c r="O16" s="15">
        <v>0</v>
      </c>
      <c r="P16" s="16">
        <v>0</v>
      </c>
      <c r="Q16" s="19"/>
      <c r="R16" s="15">
        <v>0</v>
      </c>
      <c r="S16" s="15">
        <v>0</v>
      </c>
      <c r="T16" s="16">
        <v>0</v>
      </c>
      <c r="U16" s="15">
        <v>0</v>
      </c>
      <c r="V16" s="15">
        <v>0</v>
      </c>
      <c r="W16" s="16">
        <v>0</v>
      </c>
      <c r="X16" s="15">
        <v>0</v>
      </c>
      <c r="Y16" s="15">
        <v>0</v>
      </c>
      <c r="Z16" s="16">
        <v>0</v>
      </c>
      <c r="AA16" s="15">
        <v>0</v>
      </c>
      <c r="AB16" s="15">
        <v>0</v>
      </c>
      <c r="AC16" s="16">
        <v>0</v>
      </c>
      <c r="AD16" s="15">
        <v>0</v>
      </c>
      <c r="AE16" s="15">
        <v>0</v>
      </c>
      <c r="AF16" s="16">
        <v>0</v>
      </c>
      <c r="AG16" s="15">
        <v>0</v>
      </c>
      <c r="AH16" s="15">
        <v>0</v>
      </c>
      <c r="AI16" s="16">
        <v>0</v>
      </c>
      <c r="AJ16" s="15">
        <v>0</v>
      </c>
      <c r="AK16" s="15">
        <v>0</v>
      </c>
      <c r="AL16" s="16">
        <v>0</v>
      </c>
      <c r="AM16" s="15">
        <v>0</v>
      </c>
      <c r="AN16" s="15">
        <v>0</v>
      </c>
      <c r="AO16" s="16">
        <v>0</v>
      </c>
      <c r="AP16" s="15">
        <v>0</v>
      </c>
      <c r="AQ16" s="15">
        <v>0</v>
      </c>
      <c r="AR16" s="16">
        <v>0</v>
      </c>
      <c r="AS16" s="15">
        <v>0</v>
      </c>
      <c r="AT16" s="15">
        <v>0</v>
      </c>
      <c r="AU16" s="16">
        <v>0</v>
      </c>
      <c r="AV16" s="15">
        <v>0</v>
      </c>
      <c r="AW16" s="15">
        <v>0</v>
      </c>
      <c r="AX16" s="16">
        <v>0</v>
      </c>
      <c r="AY16" s="15">
        <v>0</v>
      </c>
      <c r="AZ16" s="15">
        <v>0</v>
      </c>
      <c r="BA16" s="16">
        <v>0</v>
      </c>
      <c r="BB16" s="15">
        <v>0</v>
      </c>
      <c r="BC16" s="15">
        <v>0</v>
      </c>
      <c r="BD16" s="16">
        <v>0</v>
      </c>
      <c r="BE16" s="15">
        <v>0</v>
      </c>
      <c r="BF16" s="15">
        <v>0</v>
      </c>
      <c r="BG16" s="16">
        <v>0</v>
      </c>
      <c r="BH16" s="15">
        <v>0</v>
      </c>
      <c r="BI16" s="15">
        <v>0</v>
      </c>
      <c r="BJ16" s="16">
        <v>0</v>
      </c>
      <c r="BK16" s="15">
        <v>0</v>
      </c>
      <c r="BL16" s="15">
        <v>0</v>
      </c>
      <c r="BM16" s="16">
        <v>0</v>
      </c>
      <c r="BN16" s="15">
        <v>0</v>
      </c>
      <c r="BO16" s="15">
        <v>0</v>
      </c>
      <c r="BP16" s="16">
        <v>0</v>
      </c>
      <c r="BQ16" s="15">
        <v>0</v>
      </c>
      <c r="BR16" s="15">
        <v>0</v>
      </c>
      <c r="BS16" s="16">
        <v>0</v>
      </c>
      <c r="BT16" s="15">
        <v>0</v>
      </c>
      <c r="BU16" s="15">
        <v>0</v>
      </c>
      <c r="BV16" s="16">
        <v>0</v>
      </c>
      <c r="BW16" s="15">
        <v>0</v>
      </c>
      <c r="BX16" s="15">
        <v>0</v>
      </c>
      <c r="BY16" s="16">
        <v>0</v>
      </c>
      <c r="BZ16" s="15">
        <v>0</v>
      </c>
      <c r="CA16" s="15">
        <v>0</v>
      </c>
      <c r="CB16" s="16">
        <v>0</v>
      </c>
      <c r="CC16" s="15">
        <v>0</v>
      </c>
      <c r="CD16" s="15">
        <v>0</v>
      </c>
      <c r="CE16" s="16">
        <v>0</v>
      </c>
    </row>
    <row r="17" spans="1:83" s="6" customFormat="1" ht="14.25" customHeight="1">
      <c r="A17" s="11">
        <v>14</v>
      </c>
      <c r="B17" s="12"/>
      <c r="C17" s="13"/>
      <c r="D17" s="14"/>
      <c r="E17" s="15">
        <v>0</v>
      </c>
      <c r="F17" s="15">
        <v>0</v>
      </c>
      <c r="G17" s="16">
        <v>0</v>
      </c>
      <c r="H17" s="15">
        <v>0</v>
      </c>
      <c r="I17" s="15">
        <v>0</v>
      </c>
      <c r="J17" s="16">
        <v>0</v>
      </c>
      <c r="K17" s="15">
        <v>0</v>
      </c>
      <c r="L17" s="15">
        <v>0</v>
      </c>
      <c r="M17" s="16">
        <v>0</v>
      </c>
      <c r="N17" s="15">
        <v>0</v>
      </c>
      <c r="O17" s="15">
        <v>0</v>
      </c>
      <c r="P17" s="16">
        <v>0</v>
      </c>
      <c r="Q17" s="19"/>
      <c r="R17" s="15">
        <v>0</v>
      </c>
      <c r="S17" s="15">
        <v>0</v>
      </c>
      <c r="T17" s="16">
        <v>0</v>
      </c>
      <c r="U17" s="15">
        <v>0</v>
      </c>
      <c r="V17" s="15">
        <v>0</v>
      </c>
      <c r="W17" s="16">
        <v>0</v>
      </c>
      <c r="X17" s="15">
        <v>0</v>
      </c>
      <c r="Y17" s="15">
        <v>0</v>
      </c>
      <c r="Z17" s="16">
        <v>0</v>
      </c>
      <c r="AA17" s="15">
        <v>0</v>
      </c>
      <c r="AB17" s="15">
        <v>0</v>
      </c>
      <c r="AC17" s="16">
        <v>0</v>
      </c>
      <c r="AD17" s="15">
        <v>0</v>
      </c>
      <c r="AE17" s="15">
        <v>0</v>
      </c>
      <c r="AF17" s="16">
        <v>0</v>
      </c>
      <c r="AG17" s="15">
        <v>0</v>
      </c>
      <c r="AH17" s="15">
        <v>0</v>
      </c>
      <c r="AI17" s="16">
        <v>0</v>
      </c>
      <c r="AJ17" s="15">
        <v>0</v>
      </c>
      <c r="AK17" s="15">
        <v>0</v>
      </c>
      <c r="AL17" s="16">
        <v>0</v>
      </c>
      <c r="AM17" s="15">
        <v>0</v>
      </c>
      <c r="AN17" s="15">
        <v>0</v>
      </c>
      <c r="AO17" s="16">
        <v>0</v>
      </c>
      <c r="AP17" s="15">
        <v>0</v>
      </c>
      <c r="AQ17" s="15">
        <v>0</v>
      </c>
      <c r="AR17" s="16">
        <v>0</v>
      </c>
      <c r="AS17" s="15">
        <v>0</v>
      </c>
      <c r="AT17" s="15">
        <v>0</v>
      </c>
      <c r="AU17" s="16">
        <v>0</v>
      </c>
      <c r="AV17" s="15">
        <v>0</v>
      </c>
      <c r="AW17" s="15">
        <v>0</v>
      </c>
      <c r="AX17" s="16">
        <v>0</v>
      </c>
      <c r="AY17" s="15">
        <v>0</v>
      </c>
      <c r="AZ17" s="15">
        <v>0</v>
      </c>
      <c r="BA17" s="16">
        <v>0</v>
      </c>
      <c r="BB17" s="15">
        <v>0</v>
      </c>
      <c r="BC17" s="15">
        <v>0</v>
      </c>
      <c r="BD17" s="16">
        <v>0</v>
      </c>
      <c r="BE17" s="15">
        <v>0</v>
      </c>
      <c r="BF17" s="15">
        <v>0</v>
      </c>
      <c r="BG17" s="16">
        <v>0</v>
      </c>
      <c r="BH17" s="15">
        <v>0</v>
      </c>
      <c r="BI17" s="15">
        <v>0</v>
      </c>
      <c r="BJ17" s="16">
        <v>0</v>
      </c>
      <c r="BK17" s="15">
        <v>0</v>
      </c>
      <c r="BL17" s="15">
        <v>0</v>
      </c>
      <c r="BM17" s="16">
        <v>0</v>
      </c>
      <c r="BN17" s="15">
        <v>0</v>
      </c>
      <c r="BO17" s="15">
        <v>0</v>
      </c>
      <c r="BP17" s="16">
        <v>0</v>
      </c>
      <c r="BQ17" s="15">
        <v>0</v>
      </c>
      <c r="BR17" s="15">
        <v>0</v>
      </c>
      <c r="BS17" s="16">
        <v>0</v>
      </c>
      <c r="BT17" s="15">
        <v>0</v>
      </c>
      <c r="BU17" s="15">
        <v>0</v>
      </c>
      <c r="BV17" s="16">
        <v>0</v>
      </c>
      <c r="BW17" s="15">
        <v>0</v>
      </c>
      <c r="BX17" s="15">
        <v>0</v>
      </c>
      <c r="BY17" s="16">
        <v>0</v>
      </c>
      <c r="BZ17" s="15">
        <v>0</v>
      </c>
      <c r="CA17" s="15">
        <v>0</v>
      </c>
      <c r="CB17" s="16">
        <v>0</v>
      </c>
      <c r="CC17" s="15">
        <v>0</v>
      </c>
      <c r="CD17" s="15">
        <v>0</v>
      </c>
      <c r="CE17" s="16">
        <v>0</v>
      </c>
    </row>
    <row r="18" spans="1:83" s="6" customFormat="1" ht="14.25" customHeight="1">
      <c r="A18" s="11">
        <v>15</v>
      </c>
      <c r="B18" s="12"/>
      <c r="C18" s="13"/>
      <c r="D18" s="14"/>
      <c r="E18" s="15">
        <v>0</v>
      </c>
      <c r="F18" s="15">
        <v>0</v>
      </c>
      <c r="G18" s="16">
        <v>0</v>
      </c>
      <c r="H18" s="15">
        <v>0</v>
      </c>
      <c r="I18" s="15">
        <v>0</v>
      </c>
      <c r="J18" s="16">
        <v>0</v>
      </c>
      <c r="K18" s="15">
        <v>0</v>
      </c>
      <c r="L18" s="15">
        <v>0</v>
      </c>
      <c r="M18" s="16">
        <v>0</v>
      </c>
      <c r="N18" s="15">
        <v>0</v>
      </c>
      <c r="O18" s="15">
        <v>0</v>
      </c>
      <c r="P18" s="16">
        <v>0</v>
      </c>
      <c r="Q18" s="19"/>
      <c r="R18" s="15">
        <v>0</v>
      </c>
      <c r="S18" s="15">
        <v>0</v>
      </c>
      <c r="T18" s="16">
        <v>0</v>
      </c>
      <c r="U18" s="15">
        <v>0</v>
      </c>
      <c r="V18" s="15">
        <v>0</v>
      </c>
      <c r="W18" s="16">
        <v>0</v>
      </c>
      <c r="X18" s="15">
        <v>0</v>
      </c>
      <c r="Y18" s="15">
        <v>0</v>
      </c>
      <c r="Z18" s="16">
        <v>0</v>
      </c>
      <c r="AA18" s="15">
        <v>0</v>
      </c>
      <c r="AB18" s="15">
        <v>0</v>
      </c>
      <c r="AC18" s="16">
        <v>0</v>
      </c>
      <c r="AD18" s="15">
        <v>0</v>
      </c>
      <c r="AE18" s="15">
        <v>0</v>
      </c>
      <c r="AF18" s="16">
        <v>0</v>
      </c>
      <c r="AG18" s="15">
        <v>0</v>
      </c>
      <c r="AH18" s="15">
        <v>0</v>
      </c>
      <c r="AI18" s="16">
        <v>0</v>
      </c>
      <c r="AJ18" s="15">
        <v>0</v>
      </c>
      <c r="AK18" s="15">
        <v>0</v>
      </c>
      <c r="AL18" s="16">
        <v>0</v>
      </c>
      <c r="AM18" s="15">
        <v>0</v>
      </c>
      <c r="AN18" s="15">
        <v>0</v>
      </c>
      <c r="AO18" s="16">
        <v>0</v>
      </c>
      <c r="AP18" s="15">
        <v>0</v>
      </c>
      <c r="AQ18" s="15">
        <v>0</v>
      </c>
      <c r="AR18" s="16">
        <v>0</v>
      </c>
      <c r="AS18" s="15">
        <v>0</v>
      </c>
      <c r="AT18" s="15">
        <v>0</v>
      </c>
      <c r="AU18" s="16">
        <v>0</v>
      </c>
      <c r="AV18" s="15">
        <v>0</v>
      </c>
      <c r="AW18" s="15">
        <v>0</v>
      </c>
      <c r="AX18" s="16">
        <v>0</v>
      </c>
      <c r="AY18" s="15">
        <v>0</v>
      </c>
      <c r="AZ18" s="15">
        <v>0</v>
      </c>
      <c r="BA18" s="16">
        <v>0</v>
      </c>
      <c r="BB18" s="15">
        <v>0</v>
      </c>
      <c r="BC18" s="15">
        <v>0</v>
      </c>
      <c r="BD18" s="16">
        <v>0</v>
      </c>
      <c r="BE18" s="15">
        <v>0</v>
      </c>
      <c r="BF18" s="15">
        <v>0</v>
      </c>
      <c r="BG18" s="16">
        <v>0</v>
      </c>
      <c r="BH18" s="15">
        <v>0</v>
      </c>
      <c r="BI18" s="15">
        <v>0</v>
      </c>
      <c r="BJ18" s="16">
        <v>0</v>
      </c>
      <c r="BK18" s="15">
        <v>0</v>
      </c>
      <c r="BL18" s="15">
        <v>0</v>
      </c>
      <c r="BM18" s="16">
        <v>0</v>
      </c>
      <c r="BN18" s="15">
        <v>0</v>
      </c>
      <c r="BO18" s="15">
        <v>0</v>
      </c>
      <c r="BP18" s="16">
        <v>0</v>
      </c>
      <c r="BQ18" s="15">
        <v>0</v>
      </c>
      <c r="BR18" s="15">
        <v>0</v>
      </c>
      <c r="BS18" s="16">
        <v>0</v>
      </c>
      <c r="BT18" s="15">
        <v>0</v>
      </c>
      <c r="BU18" s="15">
        <v>0</v>
      </c>
      <c r="BV18" s="16">
        <v>0</v>
      </c>
      <c r="BW18" s="15">
        <v>0</v>
      </c>
      <c r="BX18" s="15">
        <v>0</v>
      </c>
      <c r="BY18" s="16">
        <v>0</v>
      </c>
      <c r="BZ18" s="15">
        <v>0</v>
      </c>
      <c r="CA18" s="15">
        <v>0</v>
      </c>
      <c r="CB18" s="16">
        <v>0</v>
      </c>
      <c r="CC18" s="15">
        <v>0</v>
      </c>
      <c r="CD18" s="15">
        <v>0</v>
      </c>
      <c r="CE18" s="16">
        <v>0</v>
      </c>
    </row>
    <row r="19" spans="1:83" s="6" customFormat="1" ht="14.25" customHeight="1">
      <c r="A19" s="11">
        <v>16</v>
      </c>
      <c r="B19" s="12"/>
      <c r="C19" s="13"/>
      <c r="D19" s="14"/>
      <c r="E19" s="15">
        <v>0</v>
      </c>
      <c r="F19" s="15">
        <v>0</v>
      </c>
      <c r="G19" s="16">
        <v>0</v>
      </c>
      <c r="H19" s="15">
        <v>0</v>
      </c>
      <c r="I19" s="15">
        <v>0</v>
      </c>
      <c r="J19" s="16">
        <v>0</v>
      </c>
      <c r="K19" s="15">
        <v>0</v>
      </c>
      <c r="L19" s="15">
        <v>0</v>
      </c>
      <c r="M19" s="16">
        <v>0</v>
      </c>
      <c r="N19" s="15">
        <v>0</v>
      </c>
      <c r="O19" s="15">
        <v>0</v>
      </c>
      <c r="P19" s="16">
        <v>0</v>
      </c>
      <c r="Q19" s="19"/>
      <c r="R19" s="15">
        <v>0</v>
      </c>
      <c r="S19" s="15">
        <v>0</v>
      </c>
      <c r="T19" s="16">
        <v>0</v>
      </c>
      <c r="U19" s="15">
        <v>0</v>
      </c>
      <c r="V19" s="15">
        <v>0</v>
      </c>
      <c r="W19" s="16">
        <v>0</v>
      </c>
      <c r="X19" s="15">
        <v>0</v>
      </c>
      <c r="Y19" s="15">
        <v>0</v>
      </c>
      <c r="Z19" s="16">
        <v>0</v>
      </c>
      <c r="AA19" s="15">
        <v>0</v>
      </c>
      <c r="AB19" s="15">
        <v>0</v>
      </c>
      <c r="AC19" s="16">
        <v>0</v>
      </c>
      <c r="AD19" s="15">
        <v>0</v>
      </c>
      <c r="AE19" s="15">
        <v>0</v>
      </c>
      <c r="AF19" s="16">
        <v>0</v>
      </c>
      <c r="AG19" s="15">
        <v>0</v>
      </c>
      <c r="AH19" s="15">
        <v>0</v>
      </c>
      <c r="AI19" s="16">
        <v>0</v>
      </c>
      <c r="AJ19" s="15">
        <v>0</v>
      </c>
      <c r="AK19" s="15">
        <v>0</v>
      </c>
      <c r="AL19" s="16">
        <v>0</v>
      </c>
      <c r="AM19" s="15">
        <v>0</v>
      </c>
      <c r="AN19" s="15">
        <v>0</v>
      </c>
      <c r="AO19" s="16">
        <v>0</v>
      </c>
      <c r="AP19" s="15">
        <v>0</v>
      </c>
      <c r="AQ19" s="15">
        <v>0</v>
      </c>
      <c r="AR19" s="16">
        <v>0</v>
      </c>
      <c r="AS19" s="15">
        <v>0</v>
      </c>
      <c r="AT19" s="15">
        <v>0</v>
      </c>
      <c r="AU19" s="16">
        <v>0</v>
      </c>
      <c r="AV19" s="15">
        <v>0</v>
      </c>
      <c r="AW19" s="15">
        <v>0</v>
      </c>
      <c r="AX19" s="16">
        <v>0</v>
      </c>
      <c r="AY19" s="15">
        <v>0</v>
      </c>
      <c r="AZ19" s="15">
        <v>0</v>
      </c>
      <c r="BA19" s="16">
        <v>0</v>
      </c>
      <c r="BB19" s="15">
        <v>0</v>
      </c>
      <c r="BC19" s="15">
        <v>0</v>
      </c>
      <c r="BD19" s="16">
        <v>0</v>
      </c>
      <c r="BE19" s="15">
        <v>0</v>
      </c>
      <c r="BF19" s="15">
        <v>0</v>
      </c>
      <c r="BG19" s="16">
        <v>0</v>
      </c>
      <c r="BH19" s="15">
        <v>0</v>
      </c>
      <c r="BI19" s="15">
        <v>0</v>
      </c>
      <c r="BJ19" s="16">
        <v>0</v>
      </c>
      <c r="BK19" s="15">
        <v>0</v>
      </c>
      <c r="BL19" s="15">
        <v>0</v>
      </c>
      <c r="BM19" s="16">
        <v>0</v>
      </c>
      <c r="BN19" s="15">
        <v>0</v>
      </c>
      <c r="BO19" s="15">
        <v>0</v>
      </c>
      <c r="BP19" s="16">
        <v>0</v>
      </c>
      <c r="BQ19" s="15">
        <v>0</v>
      </c>
      <c r="BR19" s="15">
        <v>0</v>
      </c>
      <c r="BS19" s="16">
        <v>0</v>
      </c>
      <c r="BT19" s="15">
        <v>0</v>
      </c>
      <c r="BU19" s="15">
        <v>0</v>
      </c>
      <c r="BV19" s="16">
        <v>0</v>
      </c>
      <c r="BW19" s="15">
        <v>0</v>
      </c>
      <c r="BX19" s="15">
        <v>0</v>
      </c>
      <c r="BY19" s="16">
        <v>0</v>
      </c>
      <c r="BZ19" s="15">
        <v>0</v>
      </c>
      <c r="CA19" s="15">
        <v>0</v>
      </c>
      <c r="CB19" s="16">
        <v>0</v>
      </c>
      <c r="CC19" s="15">
        <v>0</v>
      </c>
      <c r="CD19" s="15">
        <v>0</v>
      </c>
      <c r="CE19" s="16">
        <v>0</v>
      </c>
    </row>
    <row r="20" spans="1:83" s="6" customFormat="1" ht="14.25" customHeight="1">
      <c r="A20" s="11">
        <v>17</v>
      </c>
      <c r="B20" s="12"/>
      <c r="C20" s="13"/>
      <c r="D20" s="14"/>
      <c r="E20" s="15">
        <v>0</v>
      </c>
      <c r="F20" s="15">
        <v>0</v>
      </c>
      <c r="G20" s="16">
        <v>0</v>
      </c>
      <c r="H20" s="15">
        <v>0</v>
      </c>
      <c r="I20" s="15">
        <v>0</v>
      </c>
      <c r="J20" s="16">
        <v>0</v>
      </c>
      <c r="K20" s="15">
        <v>0</v>
      </c>
      <c r="L20" s="15">
        <v>0</v>
      </c>
      <c r="M20" s="16">
        <v>0</v>
      </c>
      <c r="N20" s="15">
        <v>0</v>
      </c>
      <c r="O20" s="15">
        <v>0</v>
      </c>
      <c r="P20" s="16">
        <v>0</v>
      </c>
      <c r="Q20" s="19"/>
      <c r="R20" s="15">
        <v>0</v>
      </c>
      <c r="S20" s="15">
        <v>0</v>
      </c>
      <c r="T20" s="16">
        <v>0</v>
      </c>
      <c r="U20" s="15">
        <v>0</v>
      </c>
      <c r="V20" s="15">
        <v>0</v>
      </c>
      <c r="W20" s="16">
        <v>0</v>
      </c>
      <c r="X20" s="15">
        <v>0</v>
      </c>
      <c r="Y20" s="15">
        <v>0</v>
      </c>
      <c r="Z20" s="16">
        <v>0</v>
      </c>
      <c r="AA20" s="15">
        <v>0</v>
      </c>
      <c r="AB20" s="15">
        <v>0</v>
      </c>
      <c r="AC20" s="16">
        <v>0</v>
      </c>
      <c r="AD20" s="15">
        <v>0</v>
      </c>
      <c r="AE20" s="15">
        <v>0</v>
      </c>
      <c r="AF20" s="16">
        <v>0</v>
      </c>
      <c r="AG20" s="15">
        <v>0</v>
      </c>
      <c r="AH20" s="15">
        <v>0</v>
      </c>
      <c r="AI20" s="16">
        <v>0</v>
      </c>
      <c r="AJ20" s="15">
        <v>0</v>
      </c>
      <c r="AK20" s="15">
        <v>0</v>
      </c>
      <c r="AL20" s="16">
        <v>0</v>
      </c>
      <c r="AM20" s="15">
        <v>0</v>
      </c>
      <c r="AN20" s="15">
        <v>0</v>
      </c>
      <c r="AO20" s="16">
        <v>0</v>
      </c>
      <c r="AP20" s="15">
        <v>0</v>
      </c>
      <c r="AQ20" s="15">
        <v>0</v>
      </c>
      <c r="AR20" s="16">
        <v>0</v>
      </c>
      <c r="AS20" s="15">
        <v>0</v>
      </c>
      <c r="AT20" s="15">
        <v>0</v>
      </c>
      <c r="AU20" s="16">
        <v>0</v>
      </c>
      <c r="AV20" s="15">
        <v>0</v>
      </c>
      <c r="AW20" s="15">
        <v>0</v>
      </c>
      <c r="AX20" s="16">
        <v>0</v>
      </c>
      <c r="AY20" s="15">
        <v>0</v>
      </c>
      <c r="AZ20" s="15">
        <v>0</v>
      </c>
      <c r="BA20" s="16">
        <v>0</v>
      </c>
      <c r="BB20" s="15">
        <v>0</v>
      </c>
      <c r="BC20" s="15">
        <v>0</v>
      </c>
      <c r="BD20" s="16">
        <v>0</v>
      </c>
      <c r="BE20" s="15">
        <v>0</v>
      </c>
      <c r="BF20" s="15">
        <v>0</v>
      </c>
      <c r="BG20" s="16">
        <v>0</v>
      </c>
      <c r="BH20" s="15">
        <v>0</v>
      </c>
      <c r="BI20" s="15">
        <v>0</v>
      </c>
      <c r="BJ20" s="16">
        <v>0</v>
      </c>
      <c r="BK20" s="15">
        <v>0</v>
      </c>
      <c r="BL20" s="15">
        <v>0</v>
      </c>
      <c r="BM20" s="16">
        <v>0</v>
      </c>
      <c r="BN20" s="15">
        <v>0</v>
      </c>
      <c r="BO20" s="15">
        <v>0</v>
      </c>
      <c r="BP20" s="16">
        <v>0</v>
      </c>
      <c r="BQ20" s="15">
        <v>0</v>
      </c>
      <c r="BR20" s="15">
        <v>0</v>
      </c>
      <c r="BS20" s="16">
        <v>0</v>
      </c>
      <c r="BT20" s="15">
        <v>0</v>
      </c>
      <c r="BU20" s="15">
        <v>0</v>
      </c>
      <c r="BV20" s="16">
        <v>0</v>
      </c>
      <c r="BW20" s="15">
        <v>0</v>
      </c>
      <c r="BX20" s="15">
        <v>0</v>
      </c>
      <c r="BY20" s="16">
        <v>0</v>
      </c>
      <c r="BZ20" s="15">
        <v>0</v>
      </c>
      <c r="CA20" s="15">
        <v>0</v>
      </c>
      <c r="CB20" s="16">
        <v>0</v>
      </c>
      <c r="CC20" s="15">
        <v>0</v>
      </c>
      <c r="CD20" s="15">
        <v>0</v>
      </c>
      <c r="CE20" s="16">
        <v>0</v>
      </c>
    </row>
    <row r="21" spans="1:83" s="6" customFormat="1" ht="14.25" customHeight="1">
      <c r="A21" s="11">
        <v>18</v>
      </c>
      <c r="B21" s="12"/>
      <c r="C21" s="13"/>
      <c r="D21" s="14"/>
      <c r="E21" s="15">
        <v>0</v>
      </c>
      <c r="F21" s="15">
        <v>0</v>
      </c>
      <c r="G21" s="16">
        <v>0</v>
      </c>
      <c r="H21" s="15">
        <v>0</v>
      </c>
      <c r="I21" s="15">
        <v>0</v>
      </c>
      <c r="J21" s="16">
        <v>0</v>
      </c>
      <c r="K21" s="15">
        <v>0</v>
      </c>
      <c r="L21" s="15">
        <v>0</v>
      </c>
      <c r="M21" s="16">
        <v>0</v>
      </c>
      <c r="N21" s="15">
        <v>0</v>
      </c>
      <c r="O21" s="15">
        <v>0</v>
      </c>
      <c r="P21" s="16">
        <v>0</v>
      </c>
      <c r="Q21" s="19"/>
      <c r="R21" s="15">
        <v>0</v>
      </c>
      <c r="S21" s="15">
        <v>0</v>
      </c>
      <c r="T21" s="16">
        <v>0</v>
      </c>
      <c r="U21" s="15">
        <v>0</v>
      </c>
      <c r="V21" s="15">
        <v>0</v>
      </c>
      <c r="W21" s="16">
        <v>0</v>
      </c>
      <c r="X21" s="15">
        <v>0</v>
      </c>
      <c r="Y21" s="15">
        <v>0</v>
      </c>
      <c r="Z21" s="16">
        <v>0</v>
      </c>
      <c r="AA21" s="15">
        <v>0</v>
      </c>
      <c r="AB21" s="15">
        <v>0</v>
      </c>
      <c r="AC21" s="16">
        <v>0</v>
      </c>
      <c r="AD21" s="15">
        <v>0</v>
      </c>
      <c r="AE21" s="15">
        <v>0</v>
      </c>
      <c r="AF21" s="16">
        <v>0</v>
      </c>
      <c r="AG21" s="15">
        <v>0</v>
      </c>
      <c r="AH21" s="15">
        <v>0</v>
      </c>
      <c r="AI21" s="16">
        <v>0</v>
      </c>
      <c r="AJ21" s="15">
        <v>0</v>
      </c>
      <c r="AK21" s="15">
        <v>0</v>
      </c>
      <c r="AL21" s="16">
        <v>0</v>
      </c>
      <c r="AM21" s="15">
        <v>0</v>
      </c>
      <c r="AN21" s="15">
        <v>0</v>
      </c>
      <c r="AO21" s="16">
        <v>0</v>
      </c>
      <c r="AP21" s="15">
        <v>0</v>
      </c>
      <c r="AQ21" s="15">
        <v>0</v>
      </c>
      <c r="AR21" s="16">
        <v>0</v>
      </c>
      <c r="AS21" s="15">
        <v>0</v>
      </c>
      <c r="AT21" s="15">
        <v>0</v>
      </c>
      <c r="AU21" s="16">
        <v>0</v>
      </c>
      <c r="AV21" s="15">
        <v>0</v>
      </c>
      <c r="AW21" s="15">
        <v>0</v>
      </c>
      <c r="AX21" s="16">
        <v>0</v>
      </c>
      <c r="AY21" s="15">
        <v>0</v>
      </c>
      <c r="AZ21" s="15">
        <v>0</v>
      </c>
      <c r="BA21" s="16">
        <v>0</v>
      </c>
      <c r="BB21" s="15">
        <v>0</v>
      </c>
      <c r="BC21" s="15">
        <v>0</v>
      </c>
      <c r="BD21" s="16">
        <v>0</v>
      </c>
      <c r="BE21" s="15">
        <v>0</v>
      </c>
      <c r="BF21" s="15">
        <v>0</v>
      </c>
      <c r="BG21" s="16">
        <v>0</v>
      </c>
      <c r="BH21" s="15">
        <v>0</v>
      </c>
      <c r="BI21" s="15">
        <v>0</v>
      </c>
      <c r="BJ21" s="16">
        <v>0</v>
      </c>
      <c r="BK21" s="15">
        <v>0</v>
      </c>
      <c r="BL21" s="15">
        <v>0</v>
      </c>
      <c r="BM21" s="16">
        <v>0</v>
      </c>
      <c r="BN21" s="15">
        <v>0</v>
      </c>
      <c r="BO21" s="15">
        <v>0</v>
      </c>
      <c r="BP21" s="16">
        <v>0</v>
      </c>
      <c r="BQ21" s="15">
        <v>0</v>
      </c>
      <c r="BR21" s="15">
        <v>0</v>
      </c>
      <c r="BS21" s="16">
        <v>0</v>
      </c>
      <c r="BT21" s="15">
        <v>0</v>
      </c>
      <c r="BU21" s="15">
        <v>0</v>
      </c>
      <c r="BV21" s="16">
        <v>0</v>
      </c>
      <c r="BW21" s="15">
        <v>0</v>
      </c>
      <c r="BX21" s="15">
        <v>0</v>
      </c>
      <c r="BY21" s="16">
        <v>0</v>
      </c>
      <c r="BZ21" s="15">
        <v>0</v>
      </c>
      <c r="CA21" s="15">
        <v>0</v>
      </c>
      <c r="CB21" s="16">
        <v>0</v>
      </c>
      <c r="CC21" s="15">
        <v>0</v>
      </c>
      <c r="CD21" s="15">
        <v>0</v>
      </c>
      <c r="CE21" s="16">
        <v>0</v>
      </c>
    </row>
    <row r="22" spans="1:83" s="6" customFormat="1" ht="14.25" customHeight="1">
      <c r="A22" s="11">
        <v>19</v>
      </c>
      <c r="B22" s="12"/>
      <c r="C22" s="13"/>
      <c r="D22" s="14"/>
      <c r="E22" s="15">
        <v>0</v>
      </c>
      <c r="F22" s="15">
        <v>0</v>
      </c>
      <c r="G22" s="16">
        <v>0</v>
      </c>
      <c r="H22" s="15">
        <v>0</v>
      </c>
      <c r="I22" s="15">
        <v>0</v>
      </c>
      <c r="J22" s="16">
        <v>0</v>
      </c>
      <c r="K22" s="15">
        <v>0</v>
      </c>
      <c r="L22" s="15">
        <v>0</v>
      </c>
      <c r="M22" s="16">
        <v>0</v>
      </c>
      <c r="N22" s="15">
        <v>0</v>
      </c>
      <c r="O22" s="15">
        <v>0</v>
      </c>
      <c r="P22" s="16">
        <v>0</v>
      </c>
      <c r="Q22" s="19"/>
      <c r="R22" s="15">
        <v>0</v>
      </c>
      <c r="S22" s="15">
        <v>0</v>
      </c>
      <c r="T22" s="16">
        <v>0</v>
      </c>
      <c r="U22" s="15">
        <v>0</v>
      </c>
      <c r="V22" s="15">
        <v>0</v>
      </c>
      <c r="W22" s="16">
        <v>0</v>
      </c>
      <c r="X22" s="15">
        <v>0</v>
      </c>
      <c r="Y22" s="15">
        <v>0</v>
      </c>
      <c r="Z22" s="16">
        <v>0</v>
      </c>
      <c r="AA22" s="15">
        <v>0</v>
      </c>
      <c r="AB22" s="15">
        <v>0</v>
      </c>
      <c r="AC22" s="16">
        <v>0</v>
      </c>
      <c r="AD22" s="15">
        <v>0</v>
      </c>
      <c r="AE22" s="15">
        <v>0</v>
      </c>
      <c r="AF22" s="16">
        <v>0</v>
      </c>
      <c r="AG22" s="15">
        <v>0</v>
      </c>
      <c r="AH22" s="15">
        <v>0</v>
      </c>
      <c r="AI22" s="16">
        <v>0</v>
      </c>
      <c r="AJ22" s="15">
        <v>0</v>
      </c>
      <c r="AK22" s="15">
        <v>0</v>
      </c>
      <c r="AL22" s="16">
        <v>0</v>
      </c>
      <c r="AM22" s="15">
        <v>0</v>
      </c>
      <c r="AN22" s="15">
        <v>0</v>
      </c>
      <c r="AO22" s="16">
        <v>0</v>
      </c>
      <c r="AP22" s="15">
        <v>0</v>
      </c>
      <c r="AQ22" s="15">
        <v>0</v>
      </c>
      <c r="AR22" s="16">
        <v>0</v>
      </c>
      <c r="AS22" s="15">
        <v>0</v>
      </c>
      <c r="AT22" s="15">
        <v>0</v>
      </c>
      <c r="AU22" s="16">
        <v>0</v>
      </c>
      <c r="AV22" s="15">
        <v>0</v>
      </c>
      <c r="AW22" s="15">
        <v>0</v>
      </c>
      <c r="AX22" s="16">
        <v>0</v>
      </c>
      <c r="AY22" s="15">
        <v>0</v>
      </c>
      <c r="AZ22" s="15">
        <v>0</v>
      </c>
      <c r="BA22" s="16">
        <v>0</v>
      </c>
      <c r="BB22" s="15">
        <v>0</v>
      </c>
      <c r="BC22" s="15">
        <v>0</v>
      </c>
      <c r="BD22" s="16">
        <v>0</v>
      </c>
      <c r="BE22" s="15">
        <v>0</v>
      </c>
      <c r="BF22" s="15">
        <v>0</v>
      </c>
      <c r="BG22" s="16">
        <v>0</v>
      </c>
      <c r="BH22" s="15">
        <v>0</v>
      </c>
      <c r="BI22" s="15">
        <v>0</v>
      </c>
      <c r="BJ22" s="16">
        <v>0</v>
      </c>
      <c r="BK22" s="15">
        <v>0</v>
      </c>
      <c r="BL22" s="15">
        <v>0</v>
      </c>
      <c r="BM22" s="16">
        <v>0</v>
      </c>
      <c r="BN22" s="15">
        <v>0</v>
      </c>
      <c r="BO22" s="15">
        <v>0</v>
      </c>
      <c r="BP22" s="16">
        <v>0</v>
      </c>
      <c r="BQ22" s="15">
        <v>0</v>
      </c>
      <c r="BR22" s="15">
        <v>0</v>
      </c>
      <c r="BS22" s="16">
        <v>0</v>
      </c>
      <c r="BT22" s="15">
        <v>0</v>
      </c>
      <c r="BU22" s="15">
        <v>0</v>
      </c>
      <c r="BV22" s="16">
        <v>0</v>
      </c>
      <c r="BW22" s="15">
        <v>0</v>
      </c>
      <c r="BX22" s="15">
        <v>0</v>
      </c>
      <c r="BY22" s="16">
        <v>0</v>
      </c>
      <c r="BZ22" s="15">
        <v>0</v>
      </c>
      <c r="CA22" s="15">
        <v>0</v>
      </c>
      <c r="CB22" s="16">
        <v>0</v>
      </c>
      <c r="CC22" s="15">
        <v>0</v>
      </c>
      <c r="CD22" s="15">
        <v>0</v>
      </c>
      <c r="CE22" s="16">
        <v>0</v>
      </c>
    </row>
    <row r="23" spans="1:83" s="6" customFormat="1" ht="14.25" customHeight="1">
      <c r="A23" s="11">
        <v>20</v>
      </c>
      <c r="B23" s="12"/>
      <c r="C23" s="13"/>
      <c r="D23" s="14"/>
      <c r="E23" s="15">
        <v>0</v>
      </c>
      <c r="F23" s="15">
        <v>0</v>
      </c>
      <c r="G23" s="16">
        <v>0</v>
      </c>
      <c r="H23" s="15">
        <v>0</v>
      </c>
      <c r="I23" s="15">
        <v>0</v>
      </c>
      <c r="J23" s="16">
        <v>0</v>
      </c>
      <c r="K23" s="15">
        <v>0</v>
      </c>
      <c r="L23" s="15">
        <v>0</v>
      </c>
      <c r="M23" s="16">
        <v>0</v>
      </c>
      <c r="N23" s="15">
        <v>0</v>
      </c>
      <c r="O23" s="15">
        <v>0</v>
      </c>
      <c r="P23" s="16">
        <v>0</v>
      </c>
      <c r="Q23" s="19"/>
      <c r="R23" s="15">
        <v>0</v>
      </c>
      <c r="S23" s="15">
        <v>0</v>
      </c>
      <c r="T23" s="16">
        <v>0</v>
      </c>
      <c r="U23" s="15">
        <v>0</v>
      </c>
      <c r="V23" s="15">
        <v>0</v>
      </c>
      <c r="W23" s="16">
        <v>0</v>
      </c>
      <c r="X23" s="15">
        <v>0</v>
      </c>
      <c r="Y23" s="15">
        <v>0</v>
      </c>
      <c r="Z23" s="16">
        <v>0</v>
      </c>
      <c r="AA23" s="15">
        <v>0</v>
      </c>
      <c r="AB23" s="15">
        <v>0</v>
      </c>
      <c r="AC23" s="16">
        <v>0</v>
      </c>
      <c r="AD23" s="15">
        <v>0</v>
      </c>
      <c r="AE23" s="15">
        <v>0</v>
      </c>
      <c r="AF23" s="16">
        <v>0</v>
      </c>
      <c r="AG23" s="15">
        <v>0</v>
      </c>
      <c r="AH23" s="15">
        <v>0</v>
      </c>
      <c r="AI23" s="16">
        <v>0</v>
      </c>
      <c r="AJ23" s="15">
        <v>0</v>
      </c>
      <c r="AK23" s="15">
        <v>0</v>
      </c>
      <c r="AL23" s="16">
        <v>0</v>
      </c>
      <c r="AM23" s="15">
        <v>0</v>
      </c>
      <c r="AN23" s="15">
        <v>0</v>
      </c>
      <c r="AO23" s="16">
        <v>0</v>
      </c>
      <c r="AP23" s="15">
        <v>0</v>
      </c>
      <c r="AQ23" s="15">
        <v>0</v>
      </c>
      <c r="AR23" s="16">
        <v>0</v>
      </c>
      <c r="AS23" s="15">
        <v>0</v>
      </c>
      <c r="AT23" s="15">
        <v>0</v>
      </c>
      <c r="AU23" s="16">
        <v>0</v>
      </c>
      <c r="AV23" s="15">
        <v>0</v>
      </c>
      <c r="AW23" s="15">
        <v>0</v>
      </c>
      <c r="AX23" s="16">
        <v>0</v>
      </c>
      <c r="AY23" s="15">
        <v>0</v>
      </c>
      <c r="AZ23" s="15">
        <v>0</v>
      </c>
      <c r="BA23" s="16">
        <v>0</v>
      </c>
      <c r="BB23" s="15">
        <v>0</v>
      </c>
      <c r="BC23" s="15">
        <v>0</v>
      </c>
      <c r="BD23" s="16">
        <v>0</v>
      </c>
      <c r="BE23" s="15">
        <v>0</v>
      </c>
      <c r="BF23" s="15">
        <v>0</v>
      </c>
      <c r="BG23" s="16">
        <v>0</v>
      </c>
      <c r="BH23" s="15">
        <v>0</v>
      </c>
      <c r="BI23" s="15">
        <v>0</v>
      </c>
      <c r="BJ23" s="16">
        <v>0</v>
      </c>
      <c r="BK23" s="15">
        <v>0</v>
      </c>
      <c r="BL23" s="15">
        <v>0</v>
      </c>
      <c r="BM23" s="16">
        <v>0</v>
      </c>
      <c r="BN23" s="15">
        <v>0</v>
      </c>
      <c r="BO23" s="15">
        <v>0</v>
      </c>
      <c r="BP23" s="16">
        <v>0</v>
      </c>
      <c r="BQ23" s="15">
        <v>0</v>
      </c>
      <c r="BR23" s="15">
        <v>0</v>
      </c>
      <c r="BS23" s="16">
        <v>0</v>
      </c>
      <c r="BT23" s="15">
        <v>0</v>
      </c>
      <c r="BU23" s="15">
        <v>0</v>
      </c>
      <c r="BV23" s="16">
        <v>0</v>
      </c>
      <c r="BW23" s="15">
        <v>0</v>
      </c>
      <c r="BX23" s="15">
        <v>0</v>
      </c>
      <c r="BY23" s="16">
        <v>0</v>
      </c>
      <c r="BZ23" s="15">
        <v>0</v>
      </c>
      <c r="CA23" s="15">
        <v>0</v>
      </c>
      <c r="CB23" s="16">
        <v>0</v>
      </c>
      <c r="CC23" s="15">
        <v>0</v>
      </c>
      <c r="CD23" s="15">
        <v>0</v>
      </c>
      <c r="CE23" s="16">
        <v>0</v>
      </c>
    </row>
    <row r="24" spans="1:83" s="6" customFormat="1" ht="14.25" customHeight="1">
      <c r="A24" s="11">
        <v>21</v>
      </c>
      <c r="B24" s="12"/>
      <c r="C24" s="13"/>
      <c r="D24" s="14"/>
      <c r="E24" s="15">
        <v>0</v>
      </c>
      <c r="F24" s="15">
        <v>0</v>
      </c>
      <c r="G24" s="16">
        <v>0</v>
      </c>
      <c r="H24" s="15">
        <v>0</v>
      </c>
      <c r="I24" s="15">
        <v>0</v>
      </c>
      <c r="J24" s="16">
        <v>0</v>
      </c>
      <c r="K24" s="15">
        <v>0</v>
      </c>
      <c r="L24" s="15">
        <v>0</v>
      </c>
      <c r="M24" s="16">
        <v>0</v>
      </c>
      <c r="N24" s="15">
        <v>0</v>
      </c>
      <c r="O24" s="15">
        <v>0</v>
      </c>
      <c r="P24" s="16">
        <v>0</v>
      </c>
      <c r="Q24" s="19"/>
      <c r="R24" s="15">
        <v>0</v>
      </c>
      <c r="S24" s="15">
        <v>0</v>
      </c>
      <c r="T24" s="16">
        <v>0</v>
      </c>
      <c r="U24" s="15">
        <v>0</v>
      </c>
      <c r="V24" s="15">
        <v>0</v>
      </c>
      <c r="W24" s="16">
        <v>0</v>
      </c>
      <c r="X24" s="15">
        <v>0</v>
      </c>
      <c r="Y24" s="15">
        <v>0</v>
      </c>
      <c r="Z24" s="16">
        <v>0</v>
      </c>
      <c r="AA24" s="15">
        <v>0</v>
      </c>
      <c r="AB24" s="15">
        <v>0</v>
      </c>
      <c r="AC24" s="16">
        <v>0</v>
      </c>
      <c r="AD24" s="15">
        <v>0</v>
      </c>
      <c r="AE24" s="15">
        <v>0</v>
      </c>
      <c r="AF24" s="16">
        <v>0</v>
      </c>
      <c r="AG24" s="15">
        <v>0</v>
      </c>
      <c r="AH24" s="15">
        <v>0</v>
      </c>
      <c r="AI24" s="16">
        <v>0</v>
      </c>
      <c r="AJ24" s="15">
        <v>0</v>
      </c>
      <c r="AK24" s="15">
        <v>0</v>
      </c>
      <c r="AL24" s="16">
        <v>0</v>
      </c>
      <c r="AM24" s="15">
        <v>0</v>
      </c>
      <c r="AN24" s="15">
        <v>0</v>
      </c>
      <c r="AO24" s="16">
        <v>0</v>
      </c>
      <c r="AP24" s="15">
        <v>0</v>
      </c>
      <c r="AQ24" s="15">
        <v>0</v>
      </c>
      <c r="AR24" s="16">
        <v>0</v>
      </c>
      <c r="AS24" s="15">
        <v>0</v>
      </c>
      <c r="AT24" s="15">
        <v>0</v>
      </c>
      <c r="AU24" s="16">
        <v>0</v>
      </c>
      <c r="AV24" s="15">
        <v>0</v>
      </c>
      <c r="AW24" s="15">
        <v>0</v>
      </c>
      <c r="AX24" s="16">
        <v>0</v>
      </c>
      <c r="AY24" s="15">
        <v>0</v>
      </c>
      <c r="AZ24" s="15">
        <v>0</v>
      </c>
      <c r="BA24" s="16">
        <v>0</v>
      </c>
      <c r="BB24" s="15">
        <v>0</v>
      </c>
      <c r="BC24" s="15">
        <v>0</v>
      </c>
      <c r="BD24" s="16">
        <v>0</v>
      </c>
      <c r="BE24" s="15">
        <v>0</v>
      </c>
      <c r="BF24" s="15">
        <v>0</v>
      </c>
      <c r="BG24" s="16">
        <v>0</v>
      </c>
      <c r="BH24" s="15">
        <v>0</v>
      </c>
      <c r="BI24" s="15">
        <v>0</v>
      </c>
      <c r="BJ24" s="16">
        <v>0</v>
      </c>
      <c r="BK24" s="15">
        <v>0</v>
      </c>
      <c r="BL24" s="15">
        <v>0</v>
      </c>
      <c r="BM24" s="16">
        <v>0</v>
      </c>
      <c r="BN24" s="15">
        <v>0</v>
      </c>
      <c r="BO24" s="15">
        <v>0</v>
      </c>
      <c r="BP24" s="16">
        <v>0</v>
      </c>
      <c r="BQ24" s="15">
        <v>0</v>
      </c>
      <c r="BR24" s="15">
        <v>0</v>
      </c>
      <c r="BS24" s="16">
        <v>0</v>
      </c>
      <c r="BT24" s="15">
        <v>0</v>
      </c>
      <c r="BU24" s="15">
        <v>0</v>
      </c>
      <c r="BV24" s="16">
        <v>0</v>
      </c>
      <c r="BW24" s="15">
        <v>0</v>
      </c>
      <c r="BX24" s="15">
        <v>0</v>
      </c>
      <c r="BY24" s="16">
        <v>0</v>
      </c>
      <c r="BZ24" s="15">
        <v>0</v>
      </c>
      <c r="CA24" s="15">
        <v>0</v>
      </c>
      <c r="CB24" s="16">
        <v>0</v>
      </c>
      <c r="CC24" s="15">
        <v>0</v>
      </c>
      <c r="CD24" s="15">
        <v>0</v>
      </c>
      <c r="CE24" s="16">
        <v>0</v>
      </c>
    </row>
    <row r="25" spans="1:83" s="6" customFormat="1" ht="14.25" customHeight="1">
      <c r="A25" s="11">
        <v>22</v>
      </c>
      <c r="B25" s="12"/>
      <c r="C25" s="13"/>
      <c r="D25" s="14"/>
      <c r="E25" s="15">
        <v>0</v>
      </c>
      <c r="F25" s="15">
        <v>0</v>
      </c>
      <c r="G25" s="16">
        <v>0</v>
      </c>
      <c r="H25" s="15">
        <v>0</v>
      </c>
      <c r="I25" s="15">
        <v>0</v>
      </c>
      <c r="J25" s="16">
        <v>0</v>
      </c>
      <c r="K25" s="15">
        <v>0</v>
      </c>
      <c r="L25" s="15">
        <v>0</v>
      </c>
      <c r="M25" s="16">
        <v>0</v>
      </c>
      <c r="N25" s="15">
        <v>0</v>
      </c>
      <c r="O25" s="15">
        <v>0</v>
      </c>
      <c r="P25" s="16">
        <v>0</v>
      </c>
      <c r="Q25" s="19"/>
      <c r="R25" s="15">
        <v>0</v>
      </c>
      <c r="S25" s="15">
        <v>0</v>
      </c>
      <c r="T25" s="16">
        <v>0</v>
      </c>
      <c r="U25" s="15">
        <v>0</v>
      </c>
      <c r="V25" s="15">
        <v>0</v>
      </c>
      <c r="W25" s="16">
        <v>0</v>
      </c>
      <c r="X25" s="15">
        <v>0</v>
      </c>
      <c r="Y25" s="15">
        <v>0</v>
      </c>
      <c r="Z25" s="16">
        <v>0</v>
      </c>
      <c r="AA25" s="15">
        <v>0</v>
      </c>
      <c r="AB25" s="15">
        <v>0</v>
      </c>
      <c r="AC25" s="16">
        <v>0</v>
      </c>
      <c r="AD25" s="15">
        <v>0</v>
      </c>
      <c r="AE25" s="15">
        <v>0</v>
      </c>
      <c r="AF25" s="16">
        <v>0</v>
      </c>
      <c r="AG25" s="15">
        <v>0</v>
      </c>
      <c r="AH25" s="15">
        <v>0</v>
      </c>
      <c r="AI25" s="16">
        <v>0</v>
      </c>
      <c r="AJ25" s="15">
        <v>0</v>
      </c>
      <c r="AK25" s="15">
        <v>0</v>
      </c>
      <c r="AL25" s="16">
        <v>0</v>
      </c>
      <c r="AM25" s="15">
        <v>0</v>
      </c>
      <c r="AN25" s="15">
        <v>0</v>
      </c>
      <c r="AO25" s="16">
        <v>0</v>
      </c>
      <c r="AP25" s="15">
        <v>0</v>
      </c>
      <c r="AQ25" s="15">
        <v>0</v>
      </c>
      <c r="AR25" s="16">
        <v>0</v>
      </c>
      <c r="AS25" s="15">
        <v>0</v>
      </c>
      <c r="AT25" s="15">
        <v>0</v>
      </c>
      <c r="AU25" s="16">
        <v>0</v>
      </c>
      <c r="AV25" s="15">
        <v>0</v>
      </c>
      <c r="AW25" s="15">
        <v>0</v>
      </c>
      <c r="AX25" s="16">
        <v>0</v>
      </c>
      <c r="AY25" s="15">
        <v>0</v>
      </c>
      <c r="AZ25" s="15">
        <v>0</v>
      </c>
      <c r="BA25" s="16">
        <v>0</v>
      </c>
      <c r="BB25" s="15">
        <v>0</v>
      </c>
      <c r="BC25" s="15">
        <v>0</v>
      </c>
      <c r="BD25" s="16">
        <v>0</v>
      </c>
      <c r="BE25" s="15">
        <v>0</v>
      </c>
      <c r="BF25" s="15">
        <v>0</v>
      </c>
      <c r="BG25" s="16">
        <v>0</v>
      </c>
      <c r="BH25" s="15">
        <v>0</v>
      </c>
      <c r="BI25" s="15">
        <v>0</v>
      </c>
      <c r="BJ25" s="16">
        <v>0</v>
      </c>
      <c r="BK25" s="15">
        <v>0</v>
      </c>
      <c r="BL25" s="15">
        <v>0</v>
      </c>
      <c r="BM25" s="16">
        <v>0</v>
      </c>
      <c r="BN25" s="15">
        <v>0</v>
      </c>
      <c r="BO25" s="15">
        <v>0</v>
      </c>
      <c r="BP25" s="16">
        <v>0</v>
      </c>
      <c r="BQ25" s="15">
        <v>0</v>
      </c>
      <c r="BR25" s="15">
        <v>0</v>
      </c>
      <c r="BS25" s="16">
        <v>0</v>
      </c>
      <c r="BT25" s="15">
        <v>0</v>
      </c>
      <c r="BU25" s="15">
        <v>0</v>
      </c>
      <c r="BV25" s="16">
        <v>0</v>
      </c>
      <c r="BW25" s="15">
        <v>0</v>
      </c>
      <c r="BX25" s="15">
        <v>0</v>
      </c>
      <c r="BY25" s="16">
        <v>0</v>
      </c>
      <c r="BZ25" s="15">
        <v>0</v>
      </c>
      <c r="CA25" s="15">
        <v>0</v>
      </c>
      <c r="CB25" s="16">
        <v>0</v>
      </c>
      <c r="CC25" s="15">
        <v>0</v>
      </c>
      <c r="CD25" s="15">
        <v>0</v>
      </c>
      <c r="CE25" s="16">
        <v>0</v>
      </c>
    </row>
    <row r="26" spans="1:83" s="6" customFormat="1" ht="14.25" customHeight="1">
      <c r="A26" s="11">
        <v>23</v>
      </c>
      <c r="B26" s="12"/>
      <c r="C26" s="13"/>
      <c r="D26" s="14"/>
      <c r="E26" s="15">
        <v>0</v>
      </c>
      <c r="F26" s="15">
        <v>0</v>
      </c>
      <c r="G26" s="16">
        <v>0</v>
      </c>
      <c r="H26" s="15">
        <v>0</v>
      </c>
      <c r="I26" s="15">
        <v>0</v>
      </c>
      <c r="J26" s="16">
        <v>0</v>
      </c>
      <c r="K26" s="15">
        <v>0</v>
      </c>
      <c r="L26" s="15">
        <v>0</v>
      </c>
      <c r="M26" s="16">
        <v>0</v>
      </c>
      <c r="N26" s="15">
        <v>0</v>
      </c>
      <c r="O26" s="15">
        <v>0</v>
      </c>
      <c r="P26" s="16">
        <v>0</v>
      </c>
      <c r="Q26" s="19"/>
      <c r="R26" s="15">
        <v>0</v>
      </c>
      <c r="S26" s="15">
        <v>0</v>
      </c>
      <c r="T26" s="16">
        <v>0</v>
      </c>
      <c r="U26" s="15">
        <v>0</v>
      </c>
      <c r="V26" s="15">
        <v>0</v>
      </c>
      <c r="W26" s="16">
        <v>0</v>
      </c>
      <c r="X26" s="15">
        <v>0</v>
      </c>
      <c r="Y26" s="15">
        <v>0</v>
      </c>
      <c r="Z26" s="16">
        <v>0</v>
      </c>
      <c r="AA26" s="15">
        <v>0</v>
      </c>
      <c r="AB26" s="15">
        <v>0</v>
      </c>
      <c r="AC26" s="16">
        <v>0</v>
      </c>
      <c r="AD26" s="15">
        <v>0</v>
      </c>
      <c r="AE26" s="15">
        <v>0</v>
      </c>
      <c r="AF26" s="16">
        <v>0</v>
      </c>
      <c r="AG26" s="15">
        <v>0</v>
      </c>
      <c r="AH26" s="15">
        <v>0</v>
      </c>
      <c r="AI26" s="16">
        <v>0</v>
      </c>
      <c r="AJ26" s="15">
        <v>0</v>
      </c>
      <c r="AK26" s="15">
        <v>0</v>
      </c>
      <c r="AL26" s="16">
        <v>0</v>
      </c>
      <c r="AM26" s="15">
        <v>0</v>
      </c>
      <c r="AN26" s="15">
        <v>0</v>
      </c>
      <c r="AO26" s="16">
        <v>0</v>
      </c>
      <c r="AP26" s="15">
        <v>0</v>
      </c>
      <c r="AQ26" s="15">
        <v>0</v>
      </c>
      <c r="AR26" s="16">
        <v>0</v>
      </c>
      <c r="AS26" s="15">
        <v>0</v>
      </c>
      <c r="AT26" s="15">
        <v>0</v>
      </c>
      <c r="AU26" s="16">
        <v>0</v>
      </c>
      <c r="AV26" s="15">
        <v>0</v>
      </c>
      <c r="AW26" s="15">
        <v>0</v>
      </c>
      <c r="AX26" s="16">
        <v>0</v>
      </c>
      <c r="AY26" s="15">
        <v>0</v>
      </c>
      <c r="AZ26" s="15">
        <v>0</v>
      </c>
      <c r="BA26" s="16">
        <v>0</v>
      </c>
      <c r="BB26" s="15">
        <v>0</v>
      </c>
      <c r="BC26" s="15">
        <v>0</v>
      </c>
      <c r="BD26" s="16">
        <v>0</v>
      </c>
      <c r="BE26" s="15">
        <v>0</v>
      </c>
      <c r="BF26" s="15">
        <v>0</v>
      </c>
      <c r="BG26" s="16">
        <v>0</v>
      </c>
      <c r="BH26" s="15">
        <v>0</v>
      </c>
      <c r="BI26" s="15">
        <v>0</v>
      </c>
      <c r="BJ26" s="16">
        <v>0</v>
      </c>
      <c r="BK26" s="15">
        <v>0</v>
      </c>
      <c r="BL26" s="15">
        <v>0</v>
      </c>
      <c r="BM26" s="16">
        <v>0</v>
      </c>
      <c r="BN26" s="15">
        <v>0</v>
      </c>
      <c r="BO26" s="15">
        <v>0</v>
      </c>
      <c r="BP26" s="16">
        <v>0</v>
      </c>
      <c r="BQ26" s="15">
        <v>0</v>
      </c>
      <c r="BR26" s="15">
        <v>0</v>
      </c>
      <c r="BS26" s="16">
        <v>0</v>
      </c>
      <c r="BT26" s="15">
        <v>0</v>
      </c>
      <c r="BU26" s="15">
        <v>0</v>
      </c>
      <c r="BV26" s="16">
        <v>0</v>
      </c>
      <c r="BW26" s="15">
        <v>0</v>
      </c>
      <c r="BX26" s="15">
        <v>0</v>
      </c>
      <c r="BY26" s="16">
        <v>0</v>
      </c>
      <c r="BZ26" s="15">
        <v>0</v>
      </c>
      <c r="CA26" s="15">
        <v>0</v>
      </c>
      <c r="CB26" s="16">
        <v>0</v>
      </c>
      <c r="CC26" s="15">
        <v>0</v>
      </c>
      <c r="CD26" s="15">
        <v>0</v>
      </c>
      <c r="CE26" s="16">
        <v>0</v>
      </c>
    </row>
    <row r="27" spans="1:83" s="6" customFormat="1" ht="14.25" customHeight="1">
      <c r="A27" s="11">
        <v>24</v>
      </c>
      <c r="B27" s="12"/>
      <c r="C27" s="13"/>
      <c r="D27" s="14"/>
      <c r="E27" s="15">
        <v>0</v>
      </c>
      <c r="F27" s="15">
        <v>0</v>
      </c>
      <c r="G27" s="16">
        <v>0</v>
      </c>
      <c r="H27" s="15">
        <v>0</v>
      </c>
      <c r="I27" s="15">
        <v>0</v>
      </c>
      <c r="J27" s="16">
        <v>0</v>
      </c>
      <c r="K27" s="15">
        <v>0</v>
      </c>
      <c r="L27" s="15">
        <v>0</v>
      </c>
      <c r="M27" s="16">
        <v>0</v>
      </c>
      <c r="N27" s="15">
        <v>0</v>
      </c>
      <c r="O27" s="15">
        <v>0</v>
      </c>
      <c r="P27" s="16">
        <v>0</v>
      </c>
      <c r="Q27" s="19"/>
      <c r="R27" s="15">
        <v>0</v>
      </c>
      <c r="S27" s="15">
        <v>0</v>
      </c>
      <c r="T27" s="16">
        <v>0</v>
      </c>
      <c r="U27" s="15">
        <v>0</v>
      </c>
      <c r="V27" s="15">
        <v>0</v>
      </c>
      <c r="W27" s="16">
        <v>0</v>
      </c>
      <c r="X27" s="15">
        <v>0</v>
      </c>
      <c r="Y27" s="15">
        <v>0</v>
      </c>
      <c r="Z27" s="16">
        <v>0</v>
      </c>
      <c r="AA27" s="15">
        <v>0</v>
      </c>
      <c r="AB27" s="15">
        <v>0</v>
      </c>
      <c r="AC27" s="16">
        <v>0</v>
      </c>
      <c r="AD27" s="15">
        <v>0</v>
      </c>
      <c r="AE27" s="15">
        <v>0</v>
      </c>
      <c r="AF27" s="16">
        <v>0</v>
      </c>
      <c r="AG27" s="15">
        <v>0</v>
      </c>
      <c r="AH27" s="15">
        <v>0</v>
      </c>
      <c r="AI27" s="16">
        <v>0</v>
      </c>
      <c r="AJ27" s="15">
        <v>0</v>
      </c>
      <c r="AK27" s="15">
        <v>0</v>
      </c>
      <c r="AL27" s="16">
        <v>0</v>
      </c>
      <c r="AM27" s="15">
        <v>0</v>
      </c>
      <c r="AN27" s="15">
        <v>0</v>
      </c>
      <c r="AO27" s="16">
        <v>0</v>
      </c>
      <c r="AP27" s="15">
        <v>0</v>
      </c>
      <c r="AQ27" s="15">
        <v>0</v>
      </c>
      <c r="AR27" s="16">
        <v>0</v>
      </c>
      <c r="AS27" s="15">
        <v>0</v>
      </c>
      <c r="AT27" s="15">
        <v>0</v>
      </c>
      <c r="AU27" s="16">
        <v>0</v>
      </c>
      <c r="AV27" s="15">
        <v>0</v>
      </c>
      <c r="AW27" s="15">
        <v>0</v>
      </c>
      <c r="AX27" s="16">
        <v>0</v>
      </c>
      <c r="AY27" s="15">
        <v>0</v>
      </c>
      <c r="AZ27" s="15">
        <v>0</v>
      </c>
      <c r="BA27" s="16">
        <v>0</v>
      </c>
      <c r="BB27" s="15">
        <v>0</v>
      </c>
      <c r="BC27" s="15">
        <v>0</v>
      </c>
      <c r="BD27" s="16">
        <v>0</v>
      </c>
      <c r="BE27" s="15">
        <v>0</v>
      </c>
      <c r="BF27" s="15">
        <v>0</v>
      </c>
      <c r="BG27" s="16">
        <v>0</v>
      </c>
      <c r="BH27" s="15">
        <v>0</v>
      </c>
      <c r="BI27" s="15">
        <v>0</v>
      </c>
      <c r="BJ27" s="16">
        <v>0</v>
      </c>
      <c r="BK27" s="15">
        <v>0</v>
      </c>
      <c r="BL27" s="15">
        <v>0</v>
      </c>
      <c r="BM27" s="16">
        <v>0</v>
      </c>
      <c r="BN27" s="15">
        <v>0</v>
      </c>
      <c r="BO27" s="15">
        <v>0</v>
      </c>
      <c r="BP27" s="16">
        <v>0</v>
      </c>
      <c r="BQ27" s="15">
        <v>0</v>
      </c>
      <c r="BR27" s="15">
        <v>0</v>
      </c>
      <c r="BS27" s="16">
        <v>0</v>
      </c>
      <c r="BT27" s="15">
        <v>0</v>
      </c>
      <c r="BU27" s="15">
        <v>0</v>
      </c>
      <c r="BV27" s="16">
        <v>0</v>
      </c>
      <c r="BW27" s="15">
        <v>0</v>
      </c>
      <c r="BX27" s="15">
        <v>0</v>
      </c>
      <c r="BY27" s="16">
        <v>0</v>
      </c>
      <c r="BZ27" s="15">
        <v>0</v>
      </c>
      <c r="CA27" s="15">
        <v>0</v>
      </c>
      <c r="CB27" s="16">
        <v>0</v>
      </c>
      <c r="CC27" s="15">
        <v>0</v>
      </c>
      <c r="CD27" s="15">
        <v>0</v>
      </c>
      <c r="CE27" s="16">
        <v>0</v>
      </c>
    </row>
    <row r="28" spans="1:83" s="6" customFormat="1" ht="14.25" customHeight="1">
      <c r="A28" s="11">
        <v>25</v>
      </c>
      <c r="B28" s="12"/>
      <c r="C28" s="13"/>
      <c r="D28" s="14"/>
      <c r="E28" s="15">
        <v>0</v>
      </c>
      <c r="F28" s="15">
        <v>0</v>
      </c>
      <c r="G28" s="16">
        <v>0</v>
      </c>
      <c r="H28" s="15">
        <v>0</v>
      </c>
      <c r="I28" s="15">
        <v>0</v>
      </c>
      <c r="J28" s="16">
        <v>0</v>
      </c>
      <c r="K28" s="15">
        <v>0</v>
      </c>
      <c r="L28" s="15">
        <v>0</v>
      </c>
      <c r="M28" s="16">
        <v>0</v>
      </c>
      <c r="N28" s="15">
        <v>0</v>
      </c>
      <c r="O28" s="15">
        <v>0</v>
      </c>
      <c r="P28" s="16">
        <v>0</v>
      </c>
      <c r="Q28" s="19"/>
      <c r="R28" s="15">
        <v>0</v>
      </c>
      <c r="S28" s="15">
        <v>0</v>
      </c>
      <c r="T28" s="16">
        <v>0</v>
      </c>
      <c r="U28" s="15">
        <v>0</v>
      </c>
      <c r="V28" s="15">
        <v>0</v>
      </c>
      <c r="W28" s="16">
        <v>0</v>
      </c>
      <c r="X28" s="15">
        <v>0</v>
      </c>
      <c r="Y28" s="15">
        <v>0</v>
      </c>
      <c r="Z28" s="16">
        <v>0</v>
      </c>
      <c r="AA28" s="15">
        <v>0</v>
      </c>
      <c r="AB28" s="15">
        <v>0</v>
      </c>
      <c r="AC28" s="16">
        <v>0</v>
      </c>
      <c r="AD28" s="15">
        <v>0</v>
      </c>
      <c r="AE28" s="15">
        <v>0</v>
      </c>
      <c r="AF28" s="16">
        <v>0</v>
      </c>
      <c r="AG28" s="15">
        <v>0</v>
      </c>
      <c r="AH28" s="15">
        <v>0</v>
      </c>
      <c r="AI28" s="16">
        <v>0</v>
      </c>
      <c r="AJ28" s="15">
        <v>0</v>
      </c>
      <c r="AK28" s="15">
        <v>0</v>
      </c>
      <c r="AL28" s="16">
        <v>0</v>
      </c>
      <c r="AM28" s="15">
        <v>0</v>
      </c>
      <c r="AN28" s="15">
        <v>0</v>
      </c>
      <c r="AO28" s="16">
        <v>0</v>
      </c>
      <c r="AP28" s="15">
        <v>0</v>
      </c>
      <c r="AQ28" s="15">
        <v>0</v>
      </c>
      <c r="AR28" s="16">
        <v>0</v>
      </c>
      <c r="AS28" s="15">
        <v>0</v>
      </c>
      <c r="AT28" s="15">
        <v>0</v>
      </c>
      <c r="AU28" s="16">
        <v>0</v>
      </c>
      <c r="AV28" s="15">
        <v>0</v>
      </c>
      <c r="AW28" s="15">
        <v>0</v>
      </c>
      <c r="AX28" s="16">
        <v>0</v>
      </c>
      <c r="AY28" s="15">
        <v>0</v>
      </c>
      <c r="AZ28" s="15">
        <v>0</v>
      </c>
      <c r="BA28" s="16">
        <v>0</v>
      </c>
      <c r="BB28" s="15">
        <v>0</v>
      </c>
      <c r="BC28" s="15">
        <v>0</v>
      </c>
      <c r="BD28" s="16">
        <v>0</v>
      </c>
      <c r="BE28" s="15">
        <v>0</v>
      </c>
      <c r="BF28" s="15">
        <v>0</v>
      </c>
      <c r="BG28" s="16">
        <v>0</v>
      </c>
      <c r="BH28" s="15">
        <v>0</v>
      </c>
      <c r="BI28" s="15">
        <v>0</v>
      </c>
      <c r="BJ28" s="16">
        <v>0</v>
      </c>
      <c r="BK28" s="15">
        <v>0</v>
      </c>
      <c r="BL28" s="15">
        <v>0</v>
      </c>
      <c r="BM28" s="16">
        <v>0</v>
      </c>
      <c r="BN28" s="15">
        <v>0</v>
      </c>
      <c r="BO28" s="15">
        <v>0</v>
      </c>
      <c r="BP28" s="16">
        <v>0</v>
      </c>
      <c r="BQ28" s="15">
        <v>0</v>
      </c>
      <c r="BR28" s="15">
        <v>0</v>
      </c>
      <c r="BS28" s="16">
        <v>0</v>
      </c>
      <c r="BT28" s="15">
        <v>0</v>
      </c>
      <c r="BU28" s="15">
        <v>0</v>
      </c>
      <c r="BV28" s="16">
        <v>0</v>
      </c>
      <c r="BW28" s="15">
        <v>0</v>
      </c>
      <c r="BX28" s="15">
        <v>0</v>
      </c>
      <c r="BY28" s="16">
        <v>0</v>
      </c>
      <c r="BZ28" s="15">
        <v>0</v>
      </c>
      <c r="CA28" s="15">
        <v>0</v>
      </c>
      <c r="CB28" s="16">
        <v>0</v>
      </c>
      <c r="CC28" s="15">
        <v>0</v>
      </c>
      <c r="CD28" s="15">
        <v>0</v>
      </c>
      <c r="CE28" s="16">
        <v>0</v>
      </c>
    </row>
    <row r="29" spans="1:83" s="6" customFormat="1" ht="14.25" customHeight="1">
      <c r="A29" s="11">
        <v>26</v>
      </c>
      <c r="B29" s="12"/>
      <c r="C29" s="13"/>
      <c r="D29" s="14"/>
      <c r="E29" s="15">
        <v>0</v>
      </c>
      <c r="F29" s="15">
        <v>0</v>
      </c>
      <c r="G29" s="16">
        <v>0</v>
      </c>
      <c r="H29" s="15">
        <v>0</v>
      </c>
      <c r="I29" s="15">
        <v>0</v>
      </c>
      <c r="J29" s="16">
        <v>0</v>
      </c>
      <c r="K29" s="15">
        <v>0</v>
      </c>
      <c r="L29" s="15">
        <v>0</v>
      </c>
      <c r="M29" s="16">
        <v>0</v>
      </c>
      <c r="N29" s="15">
        <v>0</v>
      </c>
      <c r="O29" s="15">
        <v>0</v>
      </c>
      <c r="P29" s="16">
        <v>0</v>
      </c>
      <c r="Q29" s="19"/>
      <c r="R29" s="15">
        <v>0</v>
      </c>
      <c r="S29" s="15">
        <v>0</v>
      </c>
      <c r="T29" s="16">
        <v>0</v>
      </c>
      <c r="U29" s="15">
        <v>0</v>
      </c>
      <c r="V29" s="15">
        <v>0</v>
      </c>
      <c r="W29" s="16">
        <v>0</v>
      </c>
      <c r="X29" s="15">
        <v>0</v>
      </c>
      <c r="Y29" s="15">
        <v>0</v>
      </c>
      <c r="Z29" s="16">
        <v>0</v>
      </c>
      <c r="AA29" s="15">
        <v>0</v>
      </c>
      <c r="AB29" s="15">
        <v>0</v>
      </c>
      <c r="AC29" s="16">
        <v>0</v>
      </c>
      <c r="AD29" s="15">
        <v>0</v>
      </c>
      <c r="AE29" s="15">
        <v>0</v>
      </c>
      <c r="AF29" s="16">
        <v>0</v>
      </c>
      <c r="AG29" s="15">
        <v>0</v>
      </c>
      <c r="AH29" s="15">
        <v>0</v>
      </c>
      <c r="AI29" s="16">
        <v>0</v>
      </c>
      <c r="AJ29" s="15">
        <v>0</v>
      </c>
      <c r="AK29" s="15">
        <v>0</v>
      </c>
      <c r="AL29" s="16">
        <v>0</v>
      </c>
      <c r="AM29" s="15">
        <v>0</v>
      </c>
      <c r="AN29" s="15">
        <v>0</v>
      </c>
      <c r="AO29" s="16">
        <v>0</v>
      </c>
      <c r="AP29" s="15">
        <v>0</v>
      </c>
      <c r="AQ29" s="15">
        <v>0</v>
      </c>
      <c r="AR29" s="16">
        <v>0</v>
      </c>
      <c r="AS29" s="15">
        <v>0</v>
      </c>
      <c r="AT29" s="15">
        <v>0</v>
      </c>
      <c r="AU29" s="16">
        <v>0</v>
      </c>
      <c r="AV29" s="15">
        <v>0</v>
      </c>
      <c r="AW29" s="15">
        <v>0</v>
      </c>
      <c r="AX29" s="16">
        <v>0</v>
      </c>
      <c r="AY29" s="15">
        <v>0</v>
      </c>
      <c r="AZ29" s="15">
        <v>0</v>
      </c>
      <c r="BA29" s="16">
        <v>0</v>
      </c>
      <c r="BB29" s="15">
        <v>0</v>
      </c>
      <c r="BC29" s="15">
        <v>0</v>
      </c>
      <c r="BD29" s="16">
        <v>0</v>
      </c>
      <c r="BE29" s="15">
        <v>0</v>
      </c>
      <c r="BF29" s="15">
        <v>0</v>
      </c>
      <c r="BG29" s="16">
        <v>0</v>
      </c>
      <c r="BH29" s="15">
        <v>0</v>
      </c>
      <c r="BI29" s="15">
        <v>0</v>
      </c>
      <c r="BJ29" s="16">
        <v>0</v>
      </c>
      <c r="BK29" s="15">
        <v>0</v>
      </c>
      <c r="BL29" s="15">
        <v>0</v>
      </c>
      <c r="BM29" s="16">
        <v>0</v>
      </c>
      <c r="BN29" s="15">
        <v>0</v>
      </c>
      <c r="BO29" s="15">
        <v>0</v>
      </c>
      <c r="BP29" s="16">
        <v>0</v>
      </c>
      <c r="BQ29" s="15">
        <v>0</v>
      </c>
      <c r="BR29" s="15">
        <v>0</v>
      </c>
      <c r="BS29" s="16">
        <v>0</v>
      </c>
      <c r="BT29" s="15">
        <v>0</v>
      </c>
      <c r="BU29" s="15">
        <v>0</v>
      </c>
      <c r="BV29" s="16">
        <v>0</v>
      </c>
      <c r="BW29" s="15">
        <v>0</v>
      </c>
      <c r="BX29" s="15">
        <v>0</v>
      </c>
      <c r="BY29" s="16">
        <v>0</v>
      </c>
      <c r="BZ29" s="15">
        <v>0</v>
      </c>
      <c r="CA29" s="15">
        <v>0</v>
      </c>
      <c r="CB29" s="16">
        <v>0</v>
      </c>
      <c r="CC29" s="15">
        <v>0</v>
      </c>
      <c r="CD29" s="15">
        <v>0</v>
      </c>
      <c r="CE29" s="16">
        <v>0</v>
      </c>
    </row>
    <row r="30" spans="1:83" s="6" customFormat="1" ht="14.25" customHeight="1">
      <c r="A30" s="11">
        <v>27</v>
      </c>
      <c r="B30" s="12"/>
      <c r="C30" s="13"/>
      <c r="D30" s="14"/>
      <c r="E30" s="15">
        <v>0</v>
      </c>
      <c r="F30" s="15">
        <v>0</v>
      </c>
      <c r="G30" s="16">
        <v>0</v>
      </c>
      <c r="H30" s="15">
        <v>0</v>
      </c>
      <c r="I30" s="15">
        <v>0</v>
      </c>
      <c r="J30" s="16">
        <v>0</v>
      </c>
      <c r="K30" s="15">
        <v>0</v>
      </c>
      <c r="L30" s="15">
        <v>0</v>
      </c>
      <c r="M30" s="16">
        <v>0</v>
      </c>
      <c r="N30" s="15">
        <v>0</v>
      </c>
      <c r="O30" s="15">
        <v>0</v>
      </c>
      <c r="P30" s="16">
        <v>0</v>
      </c>
      <c r="Q30" s="19"/>
      <c r="R30" s="15">
        <v>0</v>
      </c>
      <c r="S30" s="15">
        <v>0</v>
      </c>
      <c r="T30" s="16">
        <v>0</v>
      </c>
      <c r="U30" s="15">
        <v>0</v>
      </c>
      <c r="V30" s="15">
        <v>0</v>
      </c>
      <c r="W30" s="16">
        <v>0</v>
      </c>
      <c r="X30" s="15">
        <v>0</v>
      </c>
      <c r="Y30" s="15">
        <v>0</v>
      </c>
      <c r="Z30" s="16">
        <v>0</v>
      </c>
      <c r="AA30" s="15">
        <v>0</v>
      </c>
      <c r="AB30" s="15">
        <v>0</v>
      </c>
      <c r="AC30" s="16">
        <v>0</v>
      </c>
      <c r="AD30" s="15">
        <v>0</v>
      </c>
      <c r="AE30" s="15">
        <v>0</v>
      </c>
      <c r="AF30" s="16">
        <v>0</v>
      </c>
      <c r="AG30" s="15">
        <v>0</v>
      </c>
      <c r="AH30" s="15">
        <v>0</v>
      </c>
      <c r="AI30" s="16">
        <v>0</v>
      </c>
      <c r="AJ30" s="15">
        <v>0</v>
      </c>
      <c r="AK30" s="15">
        <v>0</v>
      </c>
      <c r="AL30" s="16">
        <v>0</v>
      </c>
      <c r="AM30" s="15">
        <v>0</v>
      </c>
      <c r="AN30" s="15">
        <v>0</v>
      </c>
      <c r="AO30" s="16">
        <v>0</v>
      </c>
      <c r="AP30" s="15">
        <v>0</v>
      </c>
      <c r="AQ30" s="15">
        <v>0</v>
      </c>
      <c r="AR30" s="16">
        <v>0</v>
      </c>
      <c r="AS30" s="15">
        <v>0</v>
      </c>
      <c r="AT30" s="15">
        <v>0</v>
      </c>
      <c r="AU30" s="16">
        <v>0</v>
      </c>
      <c r="AV30" s="15">
        <v>0</v>
      </c>
      <c r="AW30" s="15">
        <v>0</v>
      </c>
      <c r="AX30" s="16">
        <v>0</v>
      </c>
      <c r="AY30" s="15">
        <v>0</v>
      </c>
      <c r="AZ30" s="15">
        <v>0</v>
      </c>
      <c r="BA30" s="16">
        <v>0</v>
      </c>
      <c r="BB30" s="15">
        <v>0</v>
      </c>
      <c r="BC30" s="15">
        <v>0</v>
      </c>
      <c r="BD30" s="16">
        <v>0</v>
      </c>
      <c r="BE30" s="15">
        <v>0</v>
      </c>
      <c r="BF30" s="15">
        <v>0</v>
      </c>
      <c r="BG30" s="16">
        <v>0</v>
      </c>
      <c r="BH30" s="15">
        <v>0</v>
      </c>
      <c r="BI30" s="15">
        <v>0</v>
      </c>
      <c r="BJ30" s="16">
        <v>0</v>
      </c>
      <c r="BK30" s="15">
        <v>0</v>
      </c>
      <c r="BL30" s="15">
        <v>0</v>
      </c>
      <c r="BM30" s="16">
        <v>0</v>
      </c>
      <c r="BN30" s="15">
        <v>0</v>
      </c>
      <c r="BO30" s="15">
        <v>0</v>
      </c>
      <c r="BP30" s="16">
        <v>0</v>
      </c>
      <c r="BQ30" s="15">
        <v>0</v>
      </c>
      <c r="BR30" s="15">
        <v>0</v>
      </c>
      <c r="BS30" s="16">
        <v>0</v>
      </c>
      <c r="BT30" s="15">
        <v>0</v>
      </c>
      <c r="BU30" s="15">
        <v>0</v>
      </c>
      <c r="BV30" s="16">
        <v>0</v>
      </c>
      <c r="BW30" s="15">
        <v>0</v>
      </c>
      <c r="BX30" s="15">
        <v>0</v>
      </c>
      <c r="BY30" s="16">
        <v>0</v>
      </c>
      <c r="BZ30" s="15">
        <v>0</v>
      </c>
      <c r="CA30" s="15">
        <v>0</v>
      </c>
      <c r="CB30" s="16">
        <v>0</v>
      </c>
      <c r="CC30" s="15">
        <v>0</v>
      </c>
      <c r="CD30" s="15">
        <v>0</v>
      </c>
      <c r="CE30" s="16">
        <v>0</v>
      </c>
    </row>
    <row r="31" spans="1:83" s="6" customFormat="1" ht="14.25" customHeight="1">
      <c r="A31" s="11">
        <v>28</v>
      </c>
      <c r="B31" s="12"/>
      <c r="C31" s="13"/>
      <c r="D31" s="14"/>
      <c r="E31" s="15">
        <v>0</v>
      </c>
      <c r="F31" s="15">
        <v>0</v>
      </c>
      <c r="G31" s="16">
        <v>0</v>
      </c>
      <c r="H31" s="15">
        <v>0</v>
      </c>
      <c r="I31" s="15">
        <v>0</v>
      </c>
      <c r="J31" s="16">
        <v>0</v>
      </c>
      <c r="K31" s="15">
        <v>0</v>
      </c>
      <c r="L31" s="15">
        <v>0</v>
      </c>
      <c r="M31" s="16">
        <v>0</v>
      </c>
      <c r="N31" s="15">
        <v>0</v>
      </c>
      <c r="O31" s="15">
        <v>0</v>
      </c>
      <c r="P31" s="16">
        <v>0</v>
      </c>
      <c r="Q31" s="19"/>
      <c r="R31" s="15">
        <v>0</v>
      </c>
      <c r="S31" s="15">
        <v>0</v>
      </c>
      <c r="T31" s="16">
        <v>0</v>
      </c>
      <c r="U31" s="15">
        <v>0</v>
      </c>
      <c r="V31" s="15">
        <v>0</v>
      </c>
      <c r="W31" s="16">
        <v>0</v>
      </c>
      <c r="X31" s="15">
        <v>0</v>
      </c>
      <c r="Y31" s="15">
        <v>0</v>
      </c>
      <c r="Z31" s="16">
        <v>0</v>
      </c>
      <c r="AA31" s="15">
        <v>0</v>
      </c>
      <c r="AB31" s="15">
        <v>0</v>
      </c>
      <c r="AC31" s="16">
        <v>0</v>
      </c>
      <c r="AD31" s="15">
        <v>0</v>
      </c>
      <c r="AE31" s="15">
        <v>0</v>
      </c>
      <c r="AF31" s="16">
        <v>0</v>
      </c>
      <c r="AG31" s="15">
        <v>0</v>
      </c>
      <c r="AH31" s="15">
        <v>0</v>
      </c>
      <c r="AI31" s="16">
        <v>0</v>
      </c>
      <c r="AJ31" s="15">
        <v>0</v>
      </c>
      <c r="AK31" s="15">
        <v>0</v>
      </c>
      <c r="AL31" s="16">
        <v>0</v>
      </c>
      <c r="AM31" s="15">
        <v>0</v>
      </c>
      <c r="AN31" s="15">
        <v>0</v>
      </c>
      <c r="AO31" s="16">
        <v>0</v>
      </c>
      <c r="AP31" s="15">
        <v>0</v>
      </c>
      <c r="AQ31" s="15">
        <v>0</v>
      </c>
      <c r="AR31" s="16">
        <v>0</v>
      </c>
      <c r="AS31" s="15">
        <v>0</v>
      </c>
      <c r="AT31" s="15">
        <v>0</v>
      </c>
      <c r="AU31" s="16">
        <v>0</v>
      </c>
      <c r="AV31" s="15">
        <v>0</v>
      </c>
      <c r="AW31" s="15">
        <v>0</v>
      </c>
      <c r="AX31" s="16">
        <v>0</v>
      </c>
      <c r="AY31" s="15">
        <v>0</v>
      </c>
      <c r="AZ31" s="15">
        <v>0</v>
      </c>
      <c r="BA31" s="16">
        <v>0</v>
      </c>
      <c r="BB31" s="15">
        <v>0</v>
      </c>
      <c r="BC31" s="15">
        <v>0</v>
      </c>
      <c r="BD31" s="16">
        <v>0</v>
      </c>
      <c r="BE31" s="15">
        <v>0</v>
      </c>
      <c r="BF31" s="15">
        <v>0</v>
      </c>
      <c r="BG31" s="16">
        <v>0</v>
      </c>
      <c r="BH31" s="15">
        <v>0</v>
      </c>
      <c r="BI31" s="15">
        <v>0</v>
      </c>
      <c r="BJ31" s="16">
        <v>0</v>
      </c>
      <c r="BK31" s="15">
        <v>0</v>
      </c>
      <c r="BL31" s="15">
        <v>0</v>
      </c>
      <c r="BM31" s="16">
        <v>0</v>
      </c>
      <c r="BN31" s="15">
        <v>0</v>
      </c>
      <c r="BO31" s="15">
        <v>0</v>
      </c>
      <c r="BP31" s="16">
        <v>0</v>
      </c>
      <c r="BQ31" s="15">
        <v>0</v>
      </c>
      <c r="BR31" s="15">
        <v>0</v>
      </c>
      <c r="BS31" s="16">
        <v>0</v>
      </c>
      <c r="BT31" s="15">
        <v>0</v>
      </c>
      <c r="BU31" s="15">
        <v>0</v>
      </c>
      <c r="BV31" s="16">
        <v>0</v>
      </c>
      <c r="BW31" s="15">
        <v>0</v>
      </c>
      <c r="BX31" s="15">
        <v>0</v>
      </c>
      <c r="BY31" s="16">
        <v>0</v>
      </c>
      <c r="BZ31" s="15">
        <v>0</v>
      </c>
      <c r="CA31" s="15">
        <v>0</v>
      </c>
      <c r="CB31" s="16">
        <v>0</v>
      </c>
      <c r="CC31" s="15">
        <v>0</v>
      </c>
      <c r="CD31" s="15">
        <v>0</v>
      </c>
      <c r="CE31" s="16">
        <v>0</v>
      </c>
    </row>
    <row r="32" spans="1:83" s="6" customFormat="1" ht="14.25" customHeight="1">
      <c r="A32" s="11">
        <v>29</v>
      </c>
      <c r="B32" s="12"/>
      <c r="C32" s="13"/>
      <c r="D32" s="14"/>
      <c r="E32" s="15">
        <v>0</v>
      </c>
      <c r="F32" s="15">
        <v>0</v>
      </c>
      <c r="G32" s="16">
        <v>0</v>
      </c>
      <c r="H32" s="15">
        <v>0</v>
      </c>
      <c r="I32" s="15">
        <v>0</v>
      </c>
      <c r="J32" s="16">
        <v>0</v>
      </c>
      <c r="K32" s="15">
        <v>0</v>
      </c>
      <c r="L32" s="15">
        <v>0</v>
      </c>
      <c r="M32" s="16">
        <v>0</v>
      </c>
      <c r="N32" s="15">
        <v>0</v>
      </c>
      <c r="O32" s="15">
        <v>0</v>
      </c>
      <c r="P32" s="16">
        <v>0</v>
      </c>
      <c r="Q32" s="19"/>
      <c r="R32" s="15">
        <v>0</v>
      </c>
      <c r="S32" s="15">
        <v>0</v>
      </c>
      <c r="T32" s="16">
        <v>0</v>
      </c>
      <c r="U32" s="15">
        <v>0</v>
      </c>
      <c r="V32" s="15">
        <v>0</v>
      </c>
      <c r="W32" s="16">
        <v>0</v>
      </c>
      <c r="X32" s="15">
        <v>0</v>
      </c>
      <c r="Y32" s="15">
        <v>0</v>
      </c>
      <c r="Z32" s="16">
        <v>0</v>
      </c>
      <c r="AA32" s="15">
        <v>0</v>
      </c>
      <c r="AB32" s="15">
        <v>0</v>
      </c>
      <c r="AC32" s="16">
        <v>0</v>
      </c>
      <c r="AD32" s="15">
        <v>0</v>
      </c>
      <c r="AE32" s="15">
        <v>0</v>
      </c>
      <c r="AF32" s="16">
        <v>0</v>
      </c>
      <c r="AG32" s="15">
        <v>0</v>
      </c>
      <c r="AH32" s="15">
        <v>0</v>
      </c>
      <c r="AI32" s="16">
        <v>0</v>
      </c>
      <c r="AJ32" s="15">
        <v>0</v>
      </c>
      <c r="AK32" s="15">
        <v>0</v>
      </c>
      <c r="AL32" s="16">
        <v>0</v>
      </c>
      <c r="AM32" s="15">
        <v>0</v>
      </c>
      <c r="AN32" s="15">
        <v>0</v>
      </c>
      <c r="AO32" s="16">
        <v>0</v>
      </c>
      <c r="AP32" s="15">
        <v>0</v>
      </c>
      <c r="AQ32" s="15">
        <v>0</v>
      </c>
      <c r="AR32" s="16">
        <v>0</v>
      </c>
      <c r="AS32" s="15">
        <v>0</v>
      </c>
      <c r="AT32" s="15">
        <v>0</v>
      </c>
      <c r="AU32" s="16">
        <v>0</v>
      </c>
      <c r="AV32" s="15">
        <v>0</v>
      </c>
      <c r="AW32" s="15">
        <v>0</v>
      </c>
      <c r="AX32" s="16">
        <v>0</v>
      </c>
      <c r="AY32" s="15">
        <v>0</v>
      </c>
      <c r="AZ32" s="15">
        <v>0</v>
      </c>
      <c r="BA32" s="16">
        <v>0</v>
      </c>
      <c r="BB32" s="15">
        <v>0</v>
      </c>
      <c r="BC32" s="15">
        <v>0</v>
      </c>
      <c r="BD32" s="16">
        <v>0</v>
      </c>
      <c r="BE32" s="15">
        <v>0</v>
      </c>
      <c r="BF32" s="15">
        <v>0</v>
      </c>
      <c r="BG32" s="16">
        <v>0</v>
      </c>
      <c r="BH32" s="15">
        <v>0</v>
      </c>
      <c r="BI32" s="15">
        <v>0</v>
      </c>
      <c r="BJ32" s="16">
        <v>0</v>
      </c>
      <c r="BK32" s="15">
        <v>0</v>
      </c>
      <c r="BL32" s="15">
        <v>0</v>
      </c>
      <c r="BM32" s="16">
        <v>0</v>
      </c>
      <c r="BN32" s="15">
        <v>0</v>
      </c>
      <c r="BO32" s="15">
        <v>0</v>
      </c>
      <c r="BP32" s="16">
        <v>0</v>
      </c>
      <c r="BQ32" s="15">
        <v>0</v>
      </c>
      <c r="BR32" s="15">
        <v>0</v>
      </c>
      <c r="BS32" s="16">
        <v>0</v>
      </c>
      <c r="BT32" s="15">
        <v>0</v>
      </c>
      <c r="BU32" s="15">
        <v>0</v>
      </c>
      <c r="BV32" s="16">
        <v>0</v>
      </c>
      <c r="BW32" s="15">
        <v>0</v>
      </c>
      <c r="BX32" s="15">
        <v>0</v>
      </c>
      <c r="BY32" s="16">
        <v>0</v>
      </c>
      <c r="BZ32" s="15">
        <v>0</v>
      </c>
      <c r="CA32" s="15">
        <v>0</v>
      </c>
      <c r="CB32" s="16">
        <v>0</v>
      </c>
      <c r="CC32" s="15">
        <v>0</v>
      </c>
      <c r="CD32" s="15">
        <v>0</v>
      </c>
      <c r="CE32" s="16">
        <v>0</v>
      </c>
    </row>
    <row r="33" spans="1:83" s="6" customFormat="1" ht="14.25" customHeight="1">
      <c r="A33" s="11">
        <v>30</v>
      </c>
      <c r="B33" s="12"/>
      <c r="C33" s="13"/>
      <c r="D33" s="14"/>
      <c r="E33" s="15">
        <v>0</v>
      </c>
      <c r="F33" s="15">
        <v>0</v>
      </c>
      <c r="G33" s="16">
        <v>0</v>
      </c>
      <c r="H33" s="15">
        <v>0</v>
      </c>
      <c r="I33" s="15">
        <v>0</v>
      </c>
      <c r="J33" s="16">
        <v>0</v>
      </c>
      <c r="K33" s="15">
        <v>0</v>
      </c>
      <c r="L33" s="15">
        <v>0</v>
      </c>
      <c r="M33" s="16">
        <v>0</v>
      </c>
      <c r="N33" s="15">
        <v>0</v>
      </c>
      <c r="O33" s="15">
        <v>0</v>
      </c>
      <c r="P33" s="16">
        <v>0</v>
      </c>
      <c r="Q33" s="19"/>
      <c r="R33" s="15">
        <v>0</v>
      </c>
      <c r="S33" s="15">
        <v>0</v>
      </c>
      <c r="T33" s="16">
        <v>0</v>
      </c>
      <c r="U33" s="15">
        <v>0</v>
      </c>
      <c r="V33" s="15">
        <v>0</v>
      </c>
      <c r="W33" s="16">
        <v>0</v>
      </c>
      <c r="X33" s="15">
        <v>0</v>
      </c>
      <c r="Y33" s="15">
        <v>0</v>
      </c>
      <c r="Z33" s="16">
        <v>0</v>
      </c>
      <c r="AA33" s="15">
        <v>0</v>
      </c>
      <c r="AB33" s="15">
        <v>0</v>
      </c>
      <c r="AC33" s="16">
        <v>0</v>
      </c>
      <c r="AD33" s="15">
        <v>0</v>
      </c>
      <c r="AE33" s="15">
        <v>0</v>
      </c>
      <c r="AF33" s="16">
        <v>0</v>
      </c>
      <c r="AG33" s="15">
        <v>0</v>
      </c>
      <c r="AH33" s="15">
        <v>0</v>
      </c>
      <c r="AI33" s="16">
        <v>0</v>
      </c>
      <c r="AJ33" s="15">
        <v>0</v>
      </c>
      <c r="AK33" s="15">
        <v>0</v>
      </c>
      <c r="AL33" s="16">
        <v>0</v>
      </c>
      <c r="AM33" s="15">
        <v>0</v>
      </c>
      <c r="AN33" s="15">
        <v>0</v>
      </c>
      <c r="AO33" s="16">
        <v>0</v>
      </c>
      <c r="AP33" s="15">
        <v>0</v>
      </c>
      <c r="AQ33" s="15">
        <v>0</v>
      </c>
      <c r="AR33" s="16">
        <v>0</v>
      </c>
      <c r="AS33" s="15">
        <v>0</v>
      </c>
      <c r="AT33" s="15">
        <v>0</v>
      </c>
      <c r="AU33" s="16">
        <v>0</v>
      </c>
      <c r="AV33" s="15">
        <v>0</v>
      </c>
      <c r="AW33" s="15">
        <v>0</v>
      </c>
      <c r="AX33" s="16">
        <v>0</v>
      </c>
      <c r="AY33" s="15">
        <v>0</v>
      </c>
      <c r="AZ33" s="15">
        <v>0</v>
      </c>
      <c r="BA33" s="16">
        <v>0</v>
      </c>
      <c r="BB33" s="15">
        <v>0</v>
      </c>
      <c r="BC33" s="15">
        <v>0</v>
      </c>
      <c r="BD33" s="16">
        <v>0</v>
      </c>
      <c r="BE33" s="15">
        <v>0</v>
      </c>
      <c r="BF33" s="15">
        <v>0</v>
      </c>
      <c r="BG33" s="16">
        <v>0</v>
      </c>
      <c r="BH33" s="15">
        <v>0</v>
      </c>
      <c r="BI33" s="15">
        <v>0</v>
      </c>
      <c r="BJ33" s="16">
        <v>0</v>
      </c>
      <c r="BK33" s="15">
        <v>0</v>
      </c>
      <c r="BL33" s="15">
        <v>0</v>
      </c>
      <c r="BM33" s="16">
        <v>0</v>
      </c>
      <c r="BN33" s="15">
        <v>0</v>
      </c>
      <c r="BO33" s="15">
        <v>0</v>
      </c>
      <c r="BP33" s="16">
        <v>0</v>
      </c>
      <c r="BQ33" s="15">
        <v>0</v>
      </c>
      <c r="BR33" s="15">
        <v>0</v>
      </c>
      <c r="BS33" s="16">
        <v>0</v>
      </c>
      <c r="BT33" s="15">
        <v>0</v>
      </c>
      <c r="BU33" s="15">
        <v>0</v>
      </c>
      <c r="BV33" s="16">
        <v>0</v>
      </c>
      <c r="BW33" s="15">
        <v>0</v>
      </c>
      <c r="BX33" s="15">
        <v>0</v>
      </c>
      <c r="BY33" s="16">
        <v>0</v>
      </c>
      <c r="BZ33" s="15">
        <v>0</v>
      </c>
      <c r="CA33" s="15">
        <v>0</v>
      </c>
      <c r="CB33" s="16">
        <v>0</v>
      </c>
      <c r="CC33" s="15">
        <v>0</v>
      </c>
      <c r="CD33" s="15">
        <v>0</v>
      </c>
      <c r="CE33" s="16">
        <v>0</v>
      </c>
    </row>
    <row r="34" spans="1:83" s="6" customFormat="1" ht="14.25" customHeight="1">
      <c r="A34" s="11">
        <v>31</v>
      </c>
      <c r="B34" s="12"/>
      <c r="C34" s="13"/>
      <c r="D34" s="14"/>
      <c r="E34" s="15">
        <v>0</v>
      </c>
      <c r="F34" s="15">
        <v>0</v>
      </c>
      <c r="G34" s="16">
        <v>0</v>
      </c>
      <c r="H34" s="15">
        <v>0</v>
      </c>
      <c r="I34" s="15">
        <v>0</v>
      </c>
      <c r="J34" s="16">
        <v>0</v>
      </c>
      <c r="K34" s="15">
        <v>0</v>
      </c>
      <c r="L34" s="15">
        <v>0</v>
      </c>
      <c r="M34" s="16">
        <v>0</v>
      </c>
      <c r="N34" s="15">
        <v>0</v>
      </c>
      <c r="O34" s="15">
        <v>0</v>
      </c>
      <c r="P34" s="16">
        <v>0</v>
      </c>
      <c r="Q34" s="19"/>
      <c r="R34" s="15">
        <v>0</v>
      </c>
      <c r="S34" s="15">
        <v>0</v>
      </c>
      <c r="T34" s="16">
        <v>0</v>
      </c>
      <c r="U34" s="15">
        <v>0</v>
      </c>
      <c r="V34" s="15">
        <v>0</v>
      </c>
      <c r="W34" s="16">
        <v>0</v>
      </c>
      <c r="X34" s="15">
        <v>0</v>
      </c>
      <c r="Y34" s="15">
        <v>0</v>
      </c>
      <c r="Z34" s="16">
        <v>0</v>
      </c>
      <c r="AA34" s="15">
        <v>0</v>
      </c>
      <c r="AB34" s="15">
        <v>0</v>
      </c>
      <c r="AC34" s="16">
        <v>0</v>
      </c>
      <c r="AD34" s="15">
        <v>0</v>
      </c>
      <c r="AE34" s="15">
        <v>0</v>
      </c>
      <c r="AF34" s="16">
        <v>0</v>
      </c>
      <c r="AG34" s="15">
        <v>0</v>
      </c>
      <c r="AH34" s="15">
        <v>0</v>
      </c>
      <c r="AI34" s="16">
        <v>0</v>
      </c>
      <c r="AJ34" s="15">
        <v>0</v>
      </c>
      <c r="AK34" s="15">
        <v>0</v>
      </c>
      <c r="AL34" s="16">
        <v>0</v>
      </c>
      <c r="AM34" s="15">
        <v>0</v>
      </c>
      <c r="AN34" s="15">
        <v>0</v>
      </c>
      <c r="AO34" s="16">
        <v>0</v>
      </c>
      <c r="AP34" s="15">
        <v>0</v>
      </c>
      <c r="AQ34" s="15">
        <v>0</v>
      </c>
      <c r="AR34" s="16">
        <v>0</v>
      </c>
      <c r="AS34" s="15">
        <v>0</v>
      </c>
      <c r="AT34" s="15">
        <v>0</v>
      </c>
      <c r="AU34" s="16">
        <v>0</v>
      </c>
      <c r="AV34" s="15">
        <v>0</v>
      </c>
      <c r="AW34" s="15">
        <v>0</v>
      </c>
      <c r="AX34" s="16">
        <v>0</v>
      </c>
      <c r="AY34" s="15">
        <v>0</v>
      </c>
      <c r="AZ34" s="15">
        <v>0</v>
      </c>
      <c r="BA34" s="16">
        <v>0</v>
      </c>
      <c r="BB34" s="15">
        <v>0</v>
      </c>
      <c r="BC34" s="15">
        <v>0</v>
      </c>
      <c r="BD34" s="16">
        <v>0</v>
      </c>
      <c r="BE34" s="15">
        <v>0</v>
      </c>
      <c r="BF34" s="15">
        <v>0</v>
      </c>
      <c r="BG34" s="16">
        <v>0</v>
      </c>
      <c r="BH34" s="15">
        <v>0</v>
      </c>
      <c r="BI34" s="15">
        <v>0</v>
      </c>
      <c r="BJ34" s="16">
        <v>0</v>
      </c>
      <c r="BK34" s="15">
        <v>0</v>
      </c>
      <c r="BL34" s="15">
        <v>0</v>
      </c>
      <c r="BM34" s="16">
        <v>0</v>
      </c>
      <c r="BN34" s="15">
        <v>0</v>
      </c>
      <c r="BO34" s="15">
        <v>0</v>
      </c>
      <c r="BP34" s="16">
        <v>0</v>
      </c>
      <c r="BQ34" s="15">
        <v>0</v>
      </c>
      <c r="BR34" s="15">
        <v>0</v>
      </c>
      <c r="BS34" s="16">
        <v>0</v>
      </c>
      <c r="BT34" s="15">
        <v>0</v>
      </c>
      <c r="BU34" s="15">
        <v>0</v>
      </c>
      <c r="BV34" s="16">
        <v>0</v>
      </c>
      <c r="BW34" s="15">
        <v>0</v>
      </c>
      <c r="BX34" s="15">
        <v>0</v>
      </c>
      <c r="BY34" s="16">
        <v>0</v>
      </c>
      <c r="BZ34" s="15">
        <v>0</v>
      </c>
      <c r="CA34" s="15">
        <v>0</v>
      </c>
      <c r="CB34" s="16">
        <v>0</v>
      </c>
      <c r="CC34" s="15">
        <v>0</v>
      </c>
      <c r="CD34" s="15">
        <v>0</v>
      </c>
      <c r="CE34" s="16">
        <v>0</v>
      </c>
    </row>
    <row r="35" spans="1:83" s="6" customFormat="1" ht="14.25" customHeight="1">
      <c r="A35" s="11">
        <v>32</v>
      </c>
      <c r="B35" s="12"/>
      <c r="C35" s="13"/>
      <c r="D35" s="14"/>
      <c r="E35" s="15">
        <v>0</v>
      </c>
      <c r="F35" s="15">
        <v>0</v>
      </c>
      <c r="G35" s="16">
        <v>0</v>
      </c>
      <c r="H35" s="15">
        <v>0</v>
      </c>
      <c r="I35" s="15">
        <v>0</v>
      </c>
      <c r="J35" s="16">
        <v>0</v>
      </c>
      <c r="K35" s="15">
        <v>0</v>
      </c>
      <c r="L35" s="15">
        <v>0</v>
      </c>
      <c r="M35" s="16">
        <v>0</v>
      </c>
      <c r="N35" s="15">
        <v>0</v>
      </c>
      <c r="O35" s="15">
        <v>0</v>
      </c>
      <c r="P35" s="16">
        <v>0</v>
      </c>
      <c r="Q35" s="19"/>
      <c r="R35" s="15">
        <v>0</v>
      </c>
      <c r="S35" s="15">
        <v>0</v>
      </c>
      <c r="T35" s="16">
        <v>0</v>
      </c>
      <c r="U35" s="15">
        <v>0</v>
      </c>
      <c r="V35" s="15">
        <v>0</v>
      </c>
      <c r="W35" s="16">
        <v>0</v>
      </c>
      <c r="X35" s="15">
        <v>0</v>
      </c>
      <c r="Y35" s="15">
        <v>0</v>
      </c>
      <c r="Z35" s="16">
        <v>0</v>
      </c>
      <c r="AA35" s="15">
        <v>0</v>
      </c>
      <c r="AB35" s="15">
        <v>0</v>
      </c>
      <c r="AC35" s="16">
        <v>0</v>
      </c>
      <c r="AD35" s="15">
        <v>0</v>
      </c>
      <c r="AE35" s="15">
        <v>0</v>
      </c>
      <c r="AF35" s="16">
        <v>0</v>
      </c>
      <c r="AG35" s="15">
        <v>0</v>
      </c>
      <c r="AH35" s="15">
        <v>0</v>
      </c>
      <c r="AI35" s="16">
        <v>0</v>
      </c>
      <c r="AJ35" s="15">
        <v>0</v>
      </c>
      <c r="AK35" s="15">
        <v>0</v>
      </c>
      <c r="AL35" s="16">
        <v>0</v>
      </c>
      <c r="AM35" s="15">
        <v>0</v>
      </c>
      <c r="AN35" s="15">
        <v>0</v>
      </c>
      <c r="AO35" s="16">
        <v>0</v>
      </c>
      <c r="AP35" s="15">
        <v>0</v>
      </c>
      <c r="AQ35" s="15">
        <v>0</v>
      </c>
      <c r="AR35" s="16">
        <v>0</v>
      </c>
      <c r="AS35" s="15">
        <v>0</v>
      </c>
      <c r="AT35" s="15">
        <v>0</v>
      </c>
      <c r="AU35" s="16">
        <v>0</v>
      </c>
      <c r="AV35" s="15">
        <v>0</v>
      </c>
      <c r="AW35" s="15">
        <v>0</v>
      </c>
      <c r="AX35" s="16">
        <v>0</v>
      </c>
      <c r="AY35" s="15">
        <v>0</v>
      </c>
      <c r="AZ35" s="15">
        <v>0</v>
      </c>
      <c r="BA35" s="16">
        <v>0</v>
      </c>
      <c r="BB35" s="15">
        <v>0</v>
      </c>
      <c r="BC35" s="15">
        <v>0</v>
      </c>
      <c r="BD35" s="16">
        <v>0</v>
      </c>
      <c r="BE35" s="15">
        <v>0</v>
      </c>
      <c r="BF35" s="15">
        <v>0</v>
      </c>
      <c r="BG35" s="16">
        <v>0</v>
      </c>
      <c r="BH35" s="15">
        <v>0</v>
      </c>
      <c r="BI35" s="15">
        <v>0</v>
      </c>
      <c r="BJ35" s="16">
        <v>0</v>
      </c>
      <c r="BK35" s="15">
        <v>0</v>
      </c>
      <c r="BL35" s="15">
        <v>0</v>
      </c>
      <c r="BM35" s="16">
        <v>0</v>
      </c>
      <c r="BN35" s="15">
        <v>0</v>
      </c>
      <c r="BO35" s="15">
        <v>0</v>
      </c>
      <c r="BP35" s="16">
        <v>0</v>
      </c>
      <c r="BQ35" s="15">
        <v>0</v>
      </c>
      <c r="BR35" s="15">
        <v>0</v>
      </c>
      <c r="BS35" s="16">
        <v>0</v>
      </c>
      <c r="BT35" s="15">
        <v>0</v>
      </c>
      <c r="BU35" s="15">
        <v>0</v>
      </c>
      <c r="BV35" s="16">
        <v>0</v>
      </c>
      <c r="BW35" s="15">
        <v>0</v>
      </c>
      <c r="BX35" s="15">
        <v>0</v>
      </c>
      <c r="BY35" s="16">
        <v>0</v>
      </c>
      <c r="BZ35" s="15">
        <v>0</v>
      </c>
      <c r="CA35" s="15">
        <v>0</v>
      </c>
      <c r="CB35" s="16">
        <v>0</v>
      </c>
      <c r="CC35" s="15">
        <v>0</v>
      </c>
      <c r="CD35" s="15">
        <v>0</v>
      </c>
      <c r="CE35" s="16">
        <v>0</v>
      </c>
    </row>
    <row r="36" spans="1:83" s="6" customFormat="1" ht="14.25" customHeight="1">
      <c r="A36" s="11">
        <v>33</v>
      </c>
      <c r="B36" s="12"/>
      <c r="C36" s="13"/>
      <c r="D36" s="14"/>
      <c r="E36" s="15">
        <v>0</v>
      </c>
      <c r="F36" s="15">
        <v>0</v>
      </c>
      <c r="G36" s="16">
        <v>0</v>
      </c>
      <c r="H36" s="15">
        <v>0</v>
      </c>
      <c r="I36" s="15">
        <v>0</v>
      </c>
      <c r="J36" s="16">
        <v>0</v>
      </c>
      <c r="K36" s="15">
        <v>0</v>
      </c>
      <c r="L36" s="15">
        <v>0</v>
      </c>
      <c r="M36" s="16">
        <v>0</v>
      </c>
      <c r="N36" s="15">
        <v>0</v>
      </c>
      <c r="O36" s="15">
        <v>0</v>
      </c>
      <c r="P36" s="16">
        <v>0</v>
      </c>
      <c r="Q36" s="19"/>
      <c r="R36" s="15">
        <v>0</v>
      </c>
      <c r="S36" s="15">
        <v>0</v>
      </c>
      <c r="T36" s="16">
        <v>0</v>
      </c>
      <c r="U36" s="15">
        <v>0</v>
      </c>
      <c r="V36" s="15">
        <v>0</v>
      </c>
      <c r="W36" s="16">
        <v>0</v>
      </c>
      <c r="X36" s="15">
        <v>0</v>
      </c>
      <c r="Y36" s="15">
        <v>0</v>
      </c>
      <c r="Z36" s="16">
        <v>0</v>
      </c>
      <c r="AA36" s="15">
        <v>0</v>
      </c>
      <c r="AB36" s="15">
        <v>0</v>
      </c>
      <c r="AC36" s="16">
        <v>0</v>
      </c>
      <c r="AD36" s="15">
        <v>0</v>
      </c>
      <c r="AE36" s="15">
        <v>0</v>
      </c>
      <c r="AF36" s="16">
        <v>0</v>
      </c>
      <c r="AG36" s="15">
        <v>0</v>
      </c>
      <c r="AH36" s="15">
        <v>0</v>
      </c>
      <c r="AI36" s="16">
        <v>0</v>
      </c>
      <c r="AJ36" s="15">
        <v>0</v>
      </c>
      <c r="AK36" s="15">
        <v>0</v>
      </c>
      <c r="AL36" s="16">
        <v>0</v>
      </c>
      <c r="AM36" s="15">
        <v>0</v>
      </c>
      <c r="AN36" s="15">
        <v>0</v>
      </c>
      <c r="AO36" s="16">
        <v>0</v>
      </c>
      <c r="AP36" s="15">
        <v>0</v>
      </c>
      <c r="AQ36" s="15">
        <v>0</v>
      </c>
      <c r="AR36" s="16">
        <v>0</v>
      </c>
      <c r="AS36" s="15">
        <v>0</v>
      </c>
      <c r="AT36" s="15">
        <v>0</v>
      </c>
      <c r="AU36" s="16">
        <v>0</v>
      </c>
      <c r="AV36" s="15">
        <v>0</v>
      </c>
      <c r="AW36" s="15">
        <v>0</v>
      </c>
      <c r="AX36" s="16">
        <v>0</v>
      </c>
      <c r="AY36" s="15">
        <v>0</v>
      </c>
      <c r="AZ36" s="15">
        <v>0</v>
      </c>
      <c r="BA36" s="16">
        <v>0</v>
      </c>
      <c r="BB36" s="15">
        <v>0</v>
      </c>
      <c r="BC36" s="15">
        <v>0</v>
      </c>
      <c r="BD36" s="16">
        <v>0</v>
      </c>
      <c r="BE36" s="15">
        <v>0</v>
      </c>
      <c r="BF36" s="15">
        <v>0</v>
      </c>
      <c r="BG36" s="16">
        <v>0</v>
      </c>
      <c r="BH36" s="15">
        <v>0</v>
      </c>
      <c r="BI36" s="15">
        <v>0</v>
      </c>
      <c r="BJ36" s="16">
        <v>0</v>
      </c>
      <c r="BK36" s="15">
        <v>0</v>
      </c>
      <c r="BL36" s="15">
        <v>0</v>
      </c>
      <c r="BM36" s="16">
        <v>0</v>
      </c>
      <c r="BN36" s="15">
        <v>0</v>
      </c>
      <c r="BO36" s="15">
        <v>0</v>
      </c>
      <c r="BP36" s="16">
        <v>0</v>
      </c>
      <c r="BQ36" s="15">
        <v>0</v>
      </c>
      <c r="BR36" s="15">
        <v>0</v>
      </c>
      <c r="BS36" s="16">
        <v>0</v>
      </c>
      <c r="BT36" s="15">
        <v>0</v>
      </c>
      <c r="BU36" s="15">
        <v>0</v>
      </c>
      <c r="BV36" s="16">
        <v>0</v>
      </c>
      <c r="BW36" s="15">
        <v>0</v>
      </c>
      <c r="BX36" s="15">
        <v>0</v>
      </c>
      <c r="BY36" s="16">
        <v>0</v>
      </c>
      <c r="BZ36" s="15">
        <v>0</v>
      </c>
      <c r="CA36" s="15">
        <v>0</v>
      </c>
      <c r="CB36" s="16">
        <v>0</v>
      </c>
      <c r="CC36" s="15">
        <v>0</v>
      </c>
      <c r="CD36" s="15">
        <v>0</v>
      </c>
      <c r="CE36" s="16">
        <v>0</v>
      </c>
    </row>
    <row r="37" spans="1:83" s="6" customFormat="1" ht="14.25" customHeight="1">
      <c r="A37" s="11">
        <v>34</v>
      </c>
      <c r="B37" s="12"/>
      <c r="C37" s="13"/>
      <c r="D37" s="14"/>
      <c r="E37" s="15">
        <v>0</v>
      </c>
      <c r="F37" s="15">
        <v>0</v>
      </c>
      <c r="G37" s="16">
        <v>0</v>
      </c>
      <c r="H37" s="15">
        <v>0</v>
      </c>
      <c r="I37" s="15">
        <v>0</v>
      </c>
      <c r="J37" s="16">
        <v>0</v>
      </c>
      <c r="K37" s="15">
        <v>0</v>
      </c>
      <c r="L37" s="15">
        <v>0</v>
      </c>
      <c r="M37" s="16">
        <v>0</v>
      </c>
      <c r="N37" s="15">
        <v>0</v>
      </c>
      <c r="O37" s="15">
        <v>0</v>
      </c>
      <c r="P37" s="16">
        <v>0</v>
      </c>
      <c r="Q37" s="19"/>
      <c r="R37" s="15">
        <v>0</v>
      </c>
      <c r="S37" s="15">
        <v>0</v>
      </c>
      <c r="T37" s="16">
        <v>0</v>
      </c>
      <c r="U37" s="15">
        <v>0</v>
      </c>
      <c r="V37" s="15">
        <v>0</v>
      </c>
      <c r="W37" s="16">
        <v>0</v>
      </c>
      <c r="X37" s="15">
        <v>0</v>
      </c>
      <c r="Y37" s="15">
        <v>0</v>
      </c>
      <c r="Z37" s="16">
        <v>0</v>
      </c>
      <c r="AA37" s="15">
        <v>0</v>
      </c>
      <c r="AB37" s="15">
        <v>0</v>
      </c>
      <c r="AC37" s="16">
        <v>0</v>
      </c>
      <c r="AD37" s="15">
        <v>0</v>
      </c>
      <c r="AE37" s="15">
        <v>0</v>
      </c>
      <c r="AF37" s="16">
        <v>0</v>
      </c>
      <c r="AG37" s="15">
        <v>0</v>
      </c>
      <c r="AH37" s="15">
        <v>0</v>
      </c>
      <c r="AI37" s="16">
        <v>0</v>
      </c>
      <c r="AJ37" s="15">
        <v>0</v>
      </c>
      <c r="AK37" s="15">
        <v>0</v>
      </c>
      <c r="AL37" s="16">
        <v>0</v>
      </c>
      <c r="AM37" s="15">
        <v>0</v>
      </c>
      <c r="AN37" s="15">
        <v>0</v>
      </c>
      <c r="AO37" s="16">
        <v>0</v>
      </c>
      <c r="AP37" s="15">
        <v>0</v>
      </c>
      <c r="AQ37" s="15">
        <v>0</v>
      </c>
      <c r="AR37" s="16">
        <v>0</v>
      </c>
      <c r="AS37" s="15">
        <v>0</v>
      </c>
      <c r="AT37" s="15">
        <v>0</v>
      </c>
      <c r="AU37" s="16">
        <v>0</v>
      </c>
      <c r="AV37" s="15">
        <v>0</v>
      </c>
      <c r="AW37" s="15">
        <v>0</v>
      </c>
      <c r="AX37" s="16">
        <v>0</v>
      </c>
      <c r="AY37" s="15">
        <v>0</v>
      </c>
      <c r="AZ37" s="15">
        <v>0</v>
      </c>
      <c r="BA37" s="16">
        <v>0</v>
      </c>
      <c r="BB37" s="15">
        <v>0</v>
      </c>
      <c r="BC37" s="15">
        <v>0</v>
      </c>
      <c r="BD37" s="16">
        <v>0</v>
      </c>
      <c r="BE37" s="15">
        <v>0</v>
      </c>
      <c r="BF37" s="15">
        <v>0</v>
      </c>
      <c r="BG37" s="16">
        <v>0</v>
      </c>
      <c r="BH37" s="15">
        <v>0</v>
      </c>
      <c r="BI37" s="15">
        <v>0</v>
      </c>
      <c r="BJ37" s="16">
        <v>0</v>
      </c>
      <c r="BK37" s="15">
        <v>0</v>
      </c>
      <c r="BL37" s="15">
        <v>0</v>
      </c>
      <c r="BM37" s="16">
        <v>0</v>
      </c>
      <c r="BN37" s="15">
        <v>0</v>
      </c>
      <c r="BO37" s="15">
        <v>0</v>
      </c>
      <c r="BP37" s="16">
        <v>0</v>
      </c>
      <c r="BQ37" s="15">
        <v>0</v>
      </c>
      <c r="BR37" s="15">
        <v>0</v>
      </c>
      <c r="BS37" s="16">
        <v>0</v>
      </c>
      <c r="BT37" s="15">
        <v>0</v>
      </c>
      <c r="BU37" s="15">
        <v>0</v>
      </c>
      <c r="BV37" s="16">
        <v>0</v>
      </c>
      <c r="BW37" s="15">
        <v>0</v>
      </c>
      <c r="BX37" s="15">
        <v>0</v>
      </c>
      <c r="BY37" s="16">
        <v>0</v>
      </c>
      <c r="BZ37" s="15">
        <v>0</v>
      </c>
      <c r="CA37" s="15">
        <v>0</v>
      </c>
      <c r="CB37" s="16">
        <v>0</v>
      </c>
      <c r="CC37" s="15">
        <v>0</v>
      </c>
      <c r="CD37" s="15">
        <v>0</v>
      </c>
      <c r="CE37" s="16">
        <v>0</v>
      </c>
    </row>
    <row r="38" spans="1:83" s="6" customFormat="1" ht="14.25" customHeight="1">
      <c r="A38" s="11">
        <v>35</v>
      </c>
      <c r="B38" s="12"/>
      <c r="C38" s="13"/>
      <c r="D38" s="14"/>
      <c r="E38" s="15">
        <v>0</v>
      </c>
      <c r="F38" s="15">
        <v>0</v>
      </c>
      <c r="G38" s="16">
        <v>0</v>
      </c>
      <c r="H38" s="15">
        <v>7</v>
      </c>
      <c r="I38" s="15">
        <v>4</v>
      </c>
      <c r="J38" s="16">
        <v>1.75</v>
      </c>
      <c r="K38" s="15">
        <v>0</v>
      </c>
      <c r="L38" s="15">
        <v>0</v>
      </c>
      <c r="M38" s="16">
        <v>0</v>
      </c>
      <c r="N38" s="15">
        <v>7</v>
      </c>
      <c r="O38" s="15">
        <v>4</v>
      </c>
      <c r="P38" s="16">
        <v>1.75</v>
      </c>
      <c r="Q38" s="19"/>
      <c r="R38" s="15">
        <v>0</v>
      </c>
      <c r="S38" s="15">
        <v>0</v>
      </c>
      <c r="T38" s="16">
        <v>0</v>
      </c>
      <c r="U38" s="15">
        <v>0</v>
      </c>
      <c r="V38" s="15">
        <v>0</v>
      </c>
      <c r="W38" s="16">
        <v>0</v>
      </c>
      <c r="X38" s="15">
        <v>0</v>
      </c>
      <c r="Y38" s="15">
        <v>0</v>
      </c>
      <c r="Z38" s="16">
        <v>0</v>
      </c>
      <c r="AA38" s="15">
        <v>0</v>
      </c>
      <c r="AB38" s="15">
        <v>0</v>
      </c>
      <c r="AC38" s="16">
        <v>0</v>
      </c>
      <c r="AD38" s="15">
        <v>0</v>
      </c>
      <c r="AE38" s="15">
        <v>0</v>
      </c>
      <c r="AF38" s="16">
        <v>0</v>
      </c>
      <c r="AG38" s="15">
        <v>0</v>
      </c>
      <c r="AH38" s="15">
        <v>0</v>
      </c>
      <c r="AI38" s="16">
        <v>0</v>
      </c>
      <c r="AJ38" s="15">
        <v>0</v>
      </c>
      <c r="AK38" s="15">
        <v>0</v>
      </c>
      <c r="AL38" s="16">
        <v>0</v>
      </c>
      <c r="AM38" s="15">
        <v>0</v>
      </c>
      <c r="AN38" s="15">
        <v>0</v>
      </c>
      <c r="AO38" s="16">
        <v>0</v>
      </c>
      <c r="AP38" s="15">
        <v>0</v>
      </c>
      <c r="AQ38" s="15">
        <v>0</v>
      </c>
      <c r="AR38" s="16">
        <v>0</v>
      </c>
      <c r="AS38" s="15">
        <v>0</v>
      </c>
      <c r="AT38" s="15">
        <v>0</v>
      </c>
      <c r="AU38" s="16">
        <v>0</v>
      </c>
      <c r="AV38" s="15">
        <v>0</v>
      </c>
      <c r="AW38" s="15">
        <v>0</v>
      </c>
      <c r="AX38" s="16">
        <v>0</v>
      </c>
      <c r="AY38" s="15">
        <v>0</v>
      </c>
      <c r="AZ38" s="15">
        <v>0</v>
      </c>
      <c r="BA38" s="16">
        <v>0</v>
      </c>
      <c r="BB38" s="15">
        <v>0</v>
      </c>
      <c r="BC38" s="15">
        <v>0</v>
      </c>
      <c r="BD38" s="16">
        <v>0</v>
      </c>
      <c r="BE38" s="15">
        <v>0</v>
      </c>
      <c r="BF38" s="15">
        <v>0</v>
      </c>
      <c r="BG38" s="16">
        <v>0</v>
      </c>
      <c r="BH38" s="15">
        <v>0</v>
      </c>
      <c r="BI38" s="15">
        <v>0</v>
      </c>
      <c r="BJ38" s="16">
        <v>0</v>
      </c>
      <c r="BK38" s="15">
        <v>0</v>
      </c>
      <c r="BL38" s="15">
        <v>0</v>
      </c>
      <c r="BM38" s="16">
        <v>0</v>
      </c>
      <c r="BN38" s="15">
        <v>0</v>
      </c>
      <c r="BO38" s="15">
        <v>0</v>
      </c>
      <c r="BP38" s="16">
        <v>0</v>
      </c>
      <c r="BQ38" s="15">
        <v>0</v>
      </c>
      <c r="BR38" s="15">
        <v>0</v>
      </c>
      <c r="BS38" s="16">
        <v>0</v>
      </c>
      <c r="BT38" s="15">
        <v>0</v>
      </c>
      <c r="BU38" s="15">
        <v>0</v>
      </c>
      <c r="BV38" s="16">
        <v>0</v>
      </c>
      <c r="BW38" s="15">
        <v>0</v>
      </c>
      <c r="BX38" s="15">
        <v>0</v>
      </c>
      <c r="BY38" s="16">
        <v>0</v>
      </c>
      <c r="BZ38" s="15">
        <v>0</v>
      </c>
      <c r="CA38" s="15">
        <v>0</v>
      </c>
      <c r="CB38" s="16">
        <v>0</v>
      </c>
      <c r="CC38" s="15">
        <v>0</v>
      </c>
      <c r="CD38" s="15">
        <v>0</v>
      </c>
      <c r="CE38" s="16">
        <v>0</v>
      </c>
    </row>
    <row r="39" spans="1:83" s="6" customFormat="1" ht="14.25" customHeight="1">
      <c r="A39" s="11">
        <v>36</v>
      </c>
      <c r="B39" s="12"/>
      <c r="C39" s="13"/>
      <c r="D39" s="14"/>
      <c r="E39" s="15">
        <v>0</v>
      </c>
      <c r="F39" s="15">
        <v>0</v>
      </c>
      <c r="G39" s="16">
        <v>0</v>
      </c>
      <c r="H39" s="15">
        <v>0</v>
      </c>
      <c r="I39" s="15">
        <v>0</v>
      </c>
      <c r="J39" s="16">
        <v>0</v>
      </c>
      <c r="K39" s="15">
        <v>0</v>
      </c>
      <c r="L39" s="15">
        <v>0</v>
      </c>
      <c r="M39" s="16">
        <v>0</v>
      </c>
      <c r="N39" s="15">
        <v>0</v>
      </c>
      <c r="O39" s="15">
        <v>0</v>
      </c>
      <c r="P39" s="16">
        <v>0</v>
      </c>
      <c r="Q39" s="19"/>
      <c r="R39" s="15">
        <v>0</v>
      </c>
      <c r="S39" s="15">
        <v>0</v>
      </c>
      <c r="T39" s="16">
        <v>0</v>
      </c>
      <c r="U39" s="15">
        <v>0</v>
      </c>
      <c r="V39" s="15">
        <v>0</v>
      </c>
      <c r="W39" s="16">
        <v>0</v>
      </c>
      <c r="X39" s="15">
        <v>0</v>
      </c>
      <c r="Y39" s="15">
        <v>0</v>
      </c>
      <c r="Z39" s="16">
        <v>0</v>
      </c>
      <c r="AA39" s="15">
        <v>0</v>
      </c>
      <c r="AB39" s="15">
        <v>0</v>
      </c>
      <c r="AC39" s="16">
        <v>0</v>
      </c>
      <c r="AD39" s="15">
        <v>0</v>
      </c>
      <c r="AE39" s="15">
        <v>0</v>
      </c>
      <c r="AF39" s="16">
        <v>0</v>
      </c>
      <c r="AG39" s="15">
        <v>0</v>
      </c>
      <c r="AH39" s="15">
        <v>0</v>
      </c>
      <c r="AI39" s="16">
        <v>0</v>
      </c>
      <c r="AJ39" s="15">
        <v>0</v>
      </c>
      <c r="AK39" s="15">
        <v>0</v>
      </c>
      <c r="AL39" s="16">
        <v>0</v>
      </c>
      <c r="AM39" s="15">
        <v>0</v>
      </c>
      <c r="AN39" s="15">
        <v>0</v>
      </c>
      <c r="AO39" s="16">
        <v>0</v>
      </c>
      <c r="AP39" s="15">
        <v>0</v>
      </c>
      <c r="AQ39" s="15">
        <v>0</v>
      </c>
      <c r="AR39" s="16">
        <v>0</v>
      </c>
      <c r="AS39" s="15">
        <v>0</v>
      </c>
      <c r="AT39" s="15">
        <v>0</v>
      </c>
      <c r="AU39" s="16">
        <v>0</v>
      </c>
      <c r="AV39" s="15">
        <v>0</v>
      </c>
      <c r="AW39" s="15">
        <v>0</v>
      </c>
      <c r="AX39" s="16">
        <v>0</v>
      </c>
      <c r="AY39" s="15">
        <v>0</v>
      </c>
      <c r="AZ39" s="15">
        <v>0</v>
      </c>
      <c r="BA39" s="16">
        <v>0</v>
      </c>
      <c r="BB39" s="15">
        <v>0</v>
      </c>
      <c r="BC39" s="15">
        <v>0</v>
      </c>
      <c r="BD39" s="16">
        <v>0</v>
      </c>
      <c r="BE39" s="15">
        <v>0</v>
      </c>
      <c r="BF39" s="15">
        <v>0</v>
      </c>
      <c r="BG39" s="16">
        <v>0</v>
      </c>
      <c r="BH39" s="15">
        <v>0</v>
      </c>
      <c r="BI39" s="15">
        <v>0</v>
      </c>
      <c r="BJ39" s="16">
        <v>0</v>
      </c>
      <c r="BK39" s="15">
        <v>0</v>
      </c>
      <c r="BL39" s="15">
        <v>0</v>
      </c>
      <c r="BM39" s="16">
        <v>0</v>
      </c>
      <c r="BN39" s="15">
        <v>0</v>
      </c>
      <c r="BO39" s="15">
        <v>0</v>
      </c>
      <c r="BP39" s="16">
        <v>0</v>
      </c>
      <c r="BQ39" s="15">
        <v>0</v>
      </c>
      <c r="BR39" s="15">
        <v>0</v>
      </c>
      <c r="BS39" s="16">
        <v>0</v>
      </c>
      <c r="BT39" s="15">
        <v>0</v>
      </c>
      <c r="BU39" s="15">
        <v>0</v>
      </c>
      <c r="BV39" s="16">
        <v>0</v>
      </c>
      <c r="BW39" s="15">
        <v>0</v>
      </c>
      <c r="BX39" s="15">
        <v>0</v>
      </c>
      <c r="BY39" s="16">
        <v>0</v>
      </c>
      <c r="BZ39" s="15">
        <v>0</v>
      </c>
      <c r="CA39" s="15">
        <v>0</v>
      </c>
      <c r="CB39" s="16">
        <v>0</v>
      </c>
      <c r="CC39" s="15">
        <v>0</v>
      </c>
      <c r="CD39" s="15">
        <v>0</v>
      </c>
      <c r="CE39" s="16">
        <v>0</v>
      </c>
    </row>
    <row r="40" spans="1:83" s="6" customFormat="1" ht="14.25" customHeight="1">
      <c r="A40" s="11">
        <v>37</v>
      </c>
      <c r="B40" s="12"/>
      <c r="C40" s="13"/>
      <c r="D40" s="14"/>
      <c r="E40" s="15">
        <v>0</v>
      </c>
      <c r="F40" s="15">
        <v>0</v>
      </c>
      <c r="G40" s="16">
        <v>0</v>
      </c>
      <c r="H40" s="15">
        <v>0</v>
      </c>
      <c r="I40" s="15">
        <v>0</v>
      </c>
      <c r="J40" s="16">
        <v>0</v>
      </c>
      <c r="K40" s="15">
        <v>0</v>
      </c>
      <c r="L40" s="15">
        <v>0</v>
      </c>
      <c r="M40" s="16">
        <v>0</v>
      </c>
      <c r="N40" s="15">
        <v>0</v>
      </c>
      <c r="O40" s="15">
        <v>0</v>
      </c>
      <c r="P40" s="16">
        <v>0</v>
      </c>
      <c r="Q40" s="19"/>
      <c r="R40" s="15">
        <v>0</v>
      </c>
      <c r="S40" s="15">
        <v>0</v>
      </c>
      <c r="T40" s="16">
        <v>0</v>
      </c>
      <c r="U40" s="15">
        <v>0</v>
      </c>
      <c r="V40" s="15">
        <v>0</v>
      </c>
      <c r="W40" s="16">
        <v>0</v>
      </c>
      <c r="X40" s="15">
        <v>0</v>
      </c>
      <c r="Y40" s="15">
        <v>0</v>
      </c>
      <c r="Z40" s="16">
        <v>0</v>
      </c>
      <c r="AA40" s="15">
        <v>0</v>
      </c>
      <c r="AB40" s="15">
        <v>0</v>
      </c>
      <c r="AC40" s="16">
        <v>0</v>
      </c>
      <c r="AD40" s="15">
        <v>0</v>
      </c>
      <c r="AE40" s="15">
        <v>0</v>
      </c>
      <c r="AF40" s="16">
        <v>0</v>
      </c>
      <c r="AG40" s="15">
        <v>0</v>
      </c>
      <c r="AH40" s="15">
        <v>0</v>
      </c>
      <c r="AI40" s="16">
        <v>0</v>
      </c>
      <c r="AJ40" s="15">
        <v>0</v>
      </c>
      <c r="AK40" s="15">
        <v>0</v>
      </c>
      <c r="AL40" s="16">
        <v>0</v>
      </c>
      <c r="AM40" s="15">
        <v>0</v>
      </c>
      <c r="AN40" s="15">
        <v>0</v>
      </c>
      <c r="AO40" s="16">
        <v>0</v>
      </c>
      <c r="AP40" s="15">
        <v>0</v>
      </c>
      <c r="AQ40" s="15">
        <v>0</v>
      </c>
      <c r="AR40" s="16">
        <v>0</v>
      </c>
      <c r="AS40" s="15">
        <v>0</v>
      </c>
      <c r="AT40" s="15">
        <v>0</v>
      </c>
      <c r="AU40" s="16">
        <v>0</v>
      </c>
      <c r="AV40" s="15">
        <v>0</v>
      </c>
      <c r="AW40" s="15">
        <v>0</v>
      </c>
      <c r="AX40" s="16">
        <v>0</v>
      </c>
      <c r="AY40" s="15">
        <v>0</v>
      </c>
      <c r="AZ40" s="15">
        <v>0</v>
      </c>
      <c r="BA40" s="16">
        <v>0</v>
      </c>
      <c r="BB40" s="15">
        <v>0</v>
      </c>
      <c r="BC40" s="15">
        <v>0</v>
      </c>
      <c r="BD40" s="16">
        <v>0</v>
      </c>
      <c r="BE40" s="15">
        <v>0</v>
      </c>
      <c r="BF40" s="15">
        <v>0</v>
      </c>
      <c r="BG40" s="16">
        <v>0</v>
      </c>
      <c r="BH40" s="15">
        <v>0</v>
      </c>
      <c r="BI40" s="15">
        <v>0</v>
      </c>
      <c r="BJ40" s="16">
        <v>0</v>
      </c>
      <c r="BK40" s="15">
        <v>0</v>
      </c>
      <c r="BL40" s="15">
        <v>0</v>
      </c>
      <c r="BM40" s="16">
        <v>0</v>
      </c>
      <c r="BN40" s="15">
        <v>0</v>
      </c>
      <c r="BO40" s="15">
        <v>0</v>
      </c>
      <c r="BP40" s="16">
        <v>0</v>
      </c>
      <c r="BQ40" s="15">
        <v>0</v>
      </c>
      <c r="BR40" s="15">
        <v>0</v>
      </c>
      <c r="BS40" s="16">
        <v>0</v>
      </c>
      <c r="BT40" s="15">
        <v>0</v>
      </c>
      <c r="BU40" s="15">
        <v>0</v>
      </c>
      <c r="BV40" s="16">
        <v>0</v>
      </c>
      <c r="BW40" s="15">
        <v>0</v>
      </c>
      <c r="BX40" s="15">
        <v>0</v>
      </c>
      <c r="BY40" s="16">
        <v>0</v>
      </c>
      <c r="BZ40" s="15">
        <v>0</v>
      </c>
      <c r="CA40" s="15">
        <v>0</v>
      </c>
      <c r="CB40" s="16">
        <v>0</v>
      </c>
      <c r="CC40" s="15">
        <v>0</v>
      </c>
      <c r="CD40" s="15">
        <v>0</v>
      </c>
      <c r="CE40" s="16">
        <v>0</v>
      </c>
    </row>
    <row r="41" spans="1:83" s="6" customFormat="1" ht="14.25" customHeight="1">
      <c r="A41" s="11">
        <v>38</v>
      </c>
      <c r="B41" s="12"/>
      <c r="C41" s="13"/>
      <c r="D41" s="14"/>
      <c r="E41" s="15">
        <v>0</v>
      </c>
      <c r="F41" s="15">
        <v>0</v>
      </c>
      <c r="G41" s="16">
        <v>0</v>
      </c>
      <c r="H41" s="15">
        <v>0</v>
      </c>
      <c r="I41" s="15">
        <v>0</v>
      </c>
      <c r="J41" s="16">
        <v>0</v>
      </c>
      <c r="K41" s="15">
        <v>0</v>
      </c>
      <c r="L41" s="15">
        <v>0</v>
      </c>
      <c r="M41" s="16">
        <v>0</v>
      </c>
      <c r="N41" s="15">
        <v>0</v>
      </c>
      <c r="O41" s="15">
        <v>0</v>
      </c>
      <c r="P41" s="16">
        <v>0</v>
      </c>
      <c r="Q41" s="19"/>
      <c r="R41" s="15">
        <v>0</v>
      </c>
      <c r="S41" s="15">
        <v>0</v>
      </c>
      <c r="T41" s="16">
        <v>0</v>
      </c>
      <c r="U41" s="15">
        <v>0</v>
      </c>
      <c r="V41" s="15">
        <v>0</v>
      </c>
      <c r="W41" s="16">
        <v>0</v>
      </c>
      <c r="X41" s="15">
        <v>0</v>
      </c>
      <c r="Y41" s="15">
        <v>0</v>
      </c>
      <c r="Z41" s="16">
        <v>0</v>
      </c>
      <c r="AA41" s="15">
        <v>0</v>
      </c>
      <c r="AB41" s="15">
        <v>0</v>
      </c>
      <c r="AC41" s="16">
        <v>0</v>
      </c>
      <c r="AD41" s="15">
        <v>0</v>
      </c>
      <c r="AE41" s="15">
        <v>0</v>
      </c>
      <c r="AF41" s="16">
        <v>0</v>
      </c>
      <c r="AG41" s="15">
        <v>0</v>
      </c>
      <c r="AH41" s="15">
        <v>0</v>
      </c>
      <c r="AI41" s="16">
        <v>0</v>
      </c>
      <c r="AJ41" s="15">
        <v>0</v>
      </c>
      <c r="AK41" s="15">
        <v>0</v>
      </c>
      <c r="AL41" s="16">
        <v>0</v>
      </c>
      <c r="AM41" s="15">
        <v>0</v>
      </c>
      <c r="AN41" s="15">
        <v>0</v>
      </c>
      <c r="AO41" s="16">
        <v>0</v>
      </c>
      <c r="AP41" s="15">
        <v>0</v>
      </c>
      <c r="AQ41" s="15">
        <v>0</v>
      </c>
      <c r="AR41" s="16">
        <v>0</v>
      </c>
      <c r="AS41" s="15">
        <v>0</v>
      </c>
      <c r="AT41" s="15">
        <v>0</v>
      </c>
      <c r="AU41" s="16">
        <v>0</v>
      </c>
      <c r="AV41" s="15">
        <v>0</v>
      </c>
      <c r="AW41" s="15">
        <v>0</v>
      </c>
      <c r="AX41" s="16">
        <v>0</v>
      </c>
      <c r="AY41" s="15">
        <v>0</v>
      </c>
      <c r="AZ41" s="15">
        <v>0</v>
      </c>
      <c r="BA41" s="16">
        <v>0</v>
      </c>
      <c r="BB41" s="15">
        <v>0</v>
      </c>
      <c r="BC41" s="15">
        <v>0</v>
      </c>
      <c r="BD41" s="16">
        <v>0</v>
      </c>
      <c r="BE41" s="15">
        <v>0</v>
      </c>
      <c r="BF41" s="15">
        <v>0</v>
      </c>
      <c r="BG41" s="16">
        <v>0</v>
      </c>
      <c r="BH41" s="15">
        <v>0</v>
      </c>
      <c r="BI41" s="15">
        <v>0</v>
      </c>
      <c r="BJ41" s="16">
        <v>0</v>
      </c>
      <c r="BK41" s="15">
        <v>0</v>
      </c>
      <c r="BL41" s="15">
        <v>0</v>
      </c>
      <c r="BM41" s="16">
        <v>0</v>
      </c>
      <c r="BN41" s="15">
        <v>0</v>
      </c>
      <c r="BO41" s="15">
        <v>0</v>
      </c>
      <c r="BP41" s="16">
        <v>0</v>
      </c>
      <c r="BQ41" s="15">
        <v>0</v>
      </c>
      <c r="BR41" s="15">
        <v>0</v>
      </c>
      <c r="BS41" s="16">
        <v>0</v>
      </c>
      <c r="BT41" s="15">
        <v>0</v>
      </c>
      <c r="BU41" s="15">
        <v>0</v>
      </c>
      <c r="BV41" s="16">
        <v>0</v>
      </c>
      <c r="BW41" s="15">
        <v>0</v>
      </c>
      <c r="BX41" s="15">
        <v>0</v>
      </c>
      <c r="BY41" s="16">
        <v>0</v>
      </c>
      <c r="BZ41" s="15">
        <v>0</v>
      </c>
      <c r="CA41" s="15">
        <v>0</v>
      </c>
      <c r="CB41" s="16">
        <v>0</v>
      </c>
      <c r="CC41" s="15">
        <v>0</v>
      </c>
      <c r="CD41" s="15">
        <v>0</v>
      </c>
      <c r="CE41" s="16">
        <v>0</v>
      </c>
    </row>
    <row r="42" spans="1:83" s="6" customFormat="1" ht="14.25" customHeight="1">
      <c r="A42" s="11">
        <v>39</v>
      </c>
      <c r="B42" s="12"/>
      <c r="C42" s="13"/>
      <c r="D42" s="14"/>
      <c r="E42" s="15">
        <v>0</v>
      </c>
      <c r="F42" s="15">
        <v>0</v>
      </c>
      <c r="G42" s="16">
        <v>0</v>
      </c>
      <c r="H42" s="15">
        <v>0</v>
      </c>
      <c r="I42" s="15">
        <v>0</v>
      </c>
      <c r="J42" s="16">
        <v>0</v>
      </c>
      <c r="K42" s="15">
        <v>0</v>
      </c>
      <c r="L42" s="15">
        <v>0</v>
      </c>
      <c r="M42" s="16">
        <v>0</v>
      </c>
      <c r="N42" s="15">
        <v>0</v>
      </c>
      <c r="O42" s="15">
        <v>0</v>
      </c>
      <c r="P42" s="16">
        <v>0</v>
      </c>
      <c r="Q42" s="19"/>
      <c r="R42" s="15">
        <v>0</v>
      </c>
      <c r="S42" s="15">
        <v>0</v>
      </c>
      <c r="T42" s="16">
        <v>0</v>
      </c>
      <c r="U42" s="15">
        <v>0</v>
      </c>
      <c r="V42" s="15">
        <v>0</v>
      </c>
      <c r="W42" s="16">
        <v>0</v>
      </c>
      <c r="X42" s="15">
        <v>0</v>
      </c>
      <c r="Y42" s="15">
        <v>0</v>
      </c>
      <c r="Z42" s="16">
        <v>0</v>
      </c>
      <c r="AA42" s="15">
        <v>0</v>
      </c>
      <c r="AB42" s="15">
        <v>0</v>
      </c>
      <c r="AC42" s="16">
        <v>0</v>
      </c>
      <c r="AD42" s="15">
        <v>0</v>
      </c>
      <c r="AE42" s="15">
        <v>0</v>
      </c>
      <c r="AF42" s="16">
        <v>0</v>
      </c>
      <c r="AG42" s="15">
        <v>0</v>
      </c>
      <c r="AH42" s="15">
        <v>0</v>
      </c>
      <c r="AI42" s="16">
        <v>0</v>
      </c>
      <c r="AJ42" s="15">
        <v>0</v>
      </c>
      <c r="AK42" s="15">
        <v>0</v>
      </c>
      <c r="AL42" s="16">
        <v>0</v>
      </c>
      <c r="AM42" s="15">
        <v>0</v>
      </c>
      <c r="AN42" s="15">
        <v>0</v>
      </c>
      <c r="AO42" s="16">
        <v>0</v>
      </c>
      <c r="AP42" s="15">
        <v>0</v>
      </c>
      <c r="AQ42" s="15">
        <v>0</v>
      </c>
      <c r="AR42" s="16">
        <v>0</v>
      </c>
      <c r="AS42" s="15">
        <v>0</v>
      </c>
      <c r="AT42" s="15">
        <v>0</v>
      </c>
      <c r="AU42" s="16">
        <v>0</v>
      </c>
      <c r="AV42" s="15">
        <v>0</v>
      </c>
      <c r="AW42" s="15">
        <v>0</v>
      </c>
      <c r="AX42" s="16">
        <v>0</v>
      </c>
      <c r="AY42" s="15">
        <v>0</v>
      </c>
      <c r="AZ42" s="15">
        <v>0</v>
      </c>
      <c r="BA42" s="16">
        <v>0</v>
      </c>
      <c r="BB42" s="15">
        <v>0</v>
      </c>
      <c r="BC42" s="15">
        <v>0</v>
      </c>
      <c r="BD42" s="16">
        <v>0</v>
      </c>
      <c r="BE42" s="15">
        <v>0</v>
      </c>
      <c r="BF42" s="15">
        <v>0</v>
      </c>
      <c r="BG42" s="16">
        <v>0</v>
      </c>
      <c r="BH42" s="15">
        <v>0</v>
      </c>
      <c r="BI42" s="15">
        <v>0</v>
      </c>
      <c r="BJ42" s="16">
        <v>0</v>
      </c>
      <c r="BK42" s="15">
        <v>0</v>
      </c>
      <c r="BL42" s="15">
        <v>0</v>
      </c>
      <c r="BM42" s="16">
        <v>0</v>
      </c>
      <c r="BN42" s="15">
        <v>0</v>
      </c>
      <c r="BO42" s="15">
        <v>0</v>
      </c>
      <c r="BP42" s="16">
        <v>0</v>
      </c>
      <c r="BQ42" s="15">
        <v>0</v>
      </c>
      <c r="BR42" s="15">
        <v>0</v>
      </c>
      <c r="BS42" s="16">
        <v>0</v>
      </c>
      <c r="BT42" s="15">
        <v>0</v>
      </c>
      <c r="BU42" s="15">
        <v>0</v>
      </c>
      <c r="BV42" s="16">
        <v>0</v>
      </c>
      <c r="BW42" s="15">
        <v>0</v>
      </c>
      <c r="BX42" s="15">
        <v>0</v>
      </c>
      <c r="BY42" s="16">
        <v>0</v>
      </c>
      <c r="BZ42" s="15">
        <v>0</v>
      </c>
      <c r="CA42" s="15">
        <v>0</v>
      </c>
      <c r="CB42" s="16">
        <v>0</v>
      </c>
      <c r="CC42" s="15">
        <v>0</v>
      </c>
      <c r="CD42" s="15">
        <v>0</v>
      </c>
      <c r="CE42" s="16">
        <v>0</v>
      </c>
    </row>
    <row r="43" spans="1:83" s="6" customFormat="1" ht="14.25" customHeight="1">
      <c r="A43" s="11">
        <v>40</v>
      </c>
      <c r="B43" s="12"/>
      <c r="C43" s="13"/>
      <c r="D43" s="14"/>
      <c r="E43" s="15">
        <v>0</v>
      </c>
      <c r="F43" s="15">
        <v>0</v>
      </c>
      <c r="G43" s="16">
        <v>0</v>
      </c>
      <c r="H43" s="15">
        <v>0</v>
      </c>
      <c r="I43" s="15">
        <v>0</v>
      </c>
      <c r="J43" s="16">
        <v>0</v>
      </c>
      <c r="K43" s="15">
        <v>0</v>
      </c>
      <c r="L43" s="15">
        <v>0</v>
      </c>
      <c r="M43" s="16">
        <v>0</v>
      </c>
      <c r="N43" s="15">
        <v>0</v>
      </c>
      <c r="O43" s="15">
        <v>0</v>
      </c>
      <c r="P43" s="16">
        <v>0</v>
      </c>
      <c r="Q43" s="19"/>
      <c r="R43" s="15">
        <v>0</v>
      </c>
      <c r="S43" s="15">
        <v>0</v>
      </c>
      <c r="T43" s="16">
        <v>0</v>
      </c>
      <c r="U43" s="15">
        <v>0</v>
      </c>
      <c r="V43" s="15">
        <v>0</v>
      </c>
      <c r="W43" s="16">
        <v>0</v>
      </c>
      <c r="X43" s="15">
        <v>0</v>
      </c>
      <c r="Y43" s="15">
        <v>0</v>
      </c>
      <c r="Z43" s="16">
        <v>0</v>
      </c>
      <c r="AA43" s="15">
        <v>0</v>
      </c>
      <c r="AB43" s="15">
        <v>0</v>
      </c>
      <c r="AC43" s="16">
        <v>0</v>
      </c>
      <c r="AD43" s="15">
        <v>0</v>
      </c>
      <c r="AE43" s="15">
        <v>0</v>
      </c>
      <c r="AF43" s="16">
        <v>0</v>
      </c>
      <c r="AG43" s="15">
        <v>0</v>
      </c>
      <c r="AH43" s="15">
        <v>0</v>
      </c>
      <c r="AI43" s="16">
        <v>0</v>
      </c>
      <c r="AJ43" s="15">
        <v>0</v>
      </c>
      <c r="AK43" s="15">
        <v>0</v>
      </c>
      <c r="AL43" s="16">
        <v>0</v>
      </c>
      <c r="AM43" s="15">
        <v>0</v>
      </c>
      <c r="AN43" s="15">
        <v>0</v>
      </c>
      <c r="AO43" s="16">
        <v>0</v>
      </c>
      <c r="AP43" s="15">
        <v>0</v>
      </c>
      <c r="AQ43" s="15">
        <v>0</v>
      </c>
      <c r="AR43" s="16">
        <v>0</v>
      </c>
      <c r="AS43" s="15">
        <v>0</v>
      </c>
      <c r="AT43" s="15">
        <v>0</v>
      </c>
      <c r="AU43" s="16">
        <v>0</v>
      </c>
      <c r="AV43" s="15">
        <v>0</v>
      </c>
      <c r="AW43" s="15">
        <v>0</v>
      </c>
      <c r="AX43" s="16">
        <v>0</v>
      </c>
      <c r="AY43" s="15">
        <v>0</v>
      </c>
      <c r="AZ43" s="15">
        <v>0</v>
      </c>
      <c r="BA43" s="16">
        <v>0</v>
      </c>
      <c r="BB43" s="15">
        <v>0</v>
      </c>
      <c r="BC43" s="15">
        <v>0</v>
      </c>
      <c r="BD43" s="16">
        <v>0</v>
      </c>
      <c r="BE43" s="15">
        <v>0</v>
      </c>
      <c r="BF43" s="15">
        <v>0</v>
      </c>
      <c r="BG43" s="16">
        <v>0</v>
      </c>
      <c r="BH43" s="15">
        <v>0</v>
      </c>
      <c r="BI43" s="15">
        <v>0</v>
      </c>
      <c r="BJ43" s="16">
        <v>0</v>
      </c>
      <c r="BK43" s="15">
        <v>0</v>
      </c>
      <c r="BL43" s="15">
        <v>0</v>
      </c>
      <c r="BM43" s="16">
        <v>0</v>
      </c>
      <c r="BN43" s="15">
        <v>0</v>
      </c>
      <c r="BO43" s="15">
        <v>0</v>
      </c>
      <c r="BP43" s="16">
        <v>0</v>
      </c>
      <c r="BQ43" s="15">
        <v>0</v>
      </c>
      <c r="BR43" s="15">
        <v>0</v>
      </c>
      <c r="BS43" s="16">
        <v>0</v>
      </c>
      <c r="BT43" s="15">
        <v>0</v>
      </c>
      <c r="BU43" s="15">
        <v>0</v>
      </c>
      <c r="BV43" s="16">
        <v>0</v>
      </c>
      <c r="BW43" s="15">
        <v>0</v>
      </c>
      <c r="BX43" s="15">
        <v>0</v>
      </c>
      <c r="BY43" s="16">
        <v>0</v>
      </c>
      <c r="BZ43" s="15">
        <v>0</v>
      </c>
      <c r="CA43" s="15">
        <v>0</v>
      </c>
      <c r="CB43" s="16">
        <v>0</v>
      </c>
      <c r="CC43" s="15">
        <v>0</v>
      </c>
      <c r="CD43" s="15">
        <v>0</v>
      </c>
      <c r="CE43" s="16">
        <v>0</v>
      </c>
    </row>
    <row r="44" spans="1:83" s="6" customFormat="1" ht="14.25" customHeight="1">
      <c r="A44" s="11">
        <v>41</v>
      </c>
      <c r="B44" s="12"/>
      <c r="C44" s="13"/>
      <c r="D44" s="14"/>
      <c r="E44" s="15">
        <v>0</v>
      </c>
      <c r="F44" s="15">
        <v>0</v>
      </c>
      <c r="G44" s="16">
        <v>0</v>
      </c>
      <c r="H44" s="15">
        <v>0</v>
      </c>
      <c r="I44" s="15">
        <v>0</v>
      </c>
      <c r="J44" s="16">
        <v>0</v>
      </c>
      <c r="K44" s="15">
        <v>0</v>
      </c>
      <c r="L44" s="15">
        <v>0</v>
      </c>
      <c r="M44" s="16">
        <v>0</v>
      </c>
      <c r="N44" s="15">
        <v>0</v>
      </c>
      <c r="O44" s="15">
        <v>0</v>
      </c>
      <c r="P44" s="16">
        <v>0</v>
      </c>
      <c r="Q44" s="19"/>
      <c r="R44" s="15">
        <v>0</v>
      </c>
      <c r="S44" s="15">
        <v>0</v>
      </c>
      <c r="T44" s="16">
        <v>0</v>
      </c>
      <c r="U44" s="15">
        <v>0</v>
      </c>
      <c r="V44" s="15">
        <v>0</v>
      </c>
      <c r="W44" s="16">
        <v>0</v>
      </c>
      <c r="X44" s="15">
        <v>0</v>
      </c>
      <c r="Y44" s="15">
        <v>0</v>
      </c>
      <c r="Z44" s="16">
        <v>0</v>
      </c>
      <c r="AA44" s="15">
        <v>0</v>
      </c>
      <c r="AB44" s="15">
        <v>0</v>
      </c>
      <c r="AC44" s="16">
        <v>0</v>
      </c>
      <c r="AD44" s="15">
        <v>0</v>
      </c>
      <c r="AE44" s="15">
        <v>0</v>
      </c>
      <c r="AF44" s="16">
        <v>0</v>
      </c>
      <c r="AG44" s="15">
        <v>0</v>
      </c>
      <c r="AH44" s="15">
        <v>0</v>
      </c>
      <c r="AI44" s="16">
        <v>0</v>
      </c>
      <c r="AJ44" s="15">
        <v>0</v>
      </c>
      <c r="AK44" s="15">
        <v>0</v>
      </c>
      <c r="AL44" s="16">
        <v>0</v>
      </c>
      <c r="AM44" s="15">
        <v>0</v>
      </c>
      <c r="AN44" s="15">
        <v>0</v>
      </c>
      <c r="AO44" s="16">
        <v>0</v>
      </c>
      <c r="AP44" s="15">
        <v>0</v>
      </c>
      <c r="AQ44" s="15">
        <v>0</v>
      </c>
      <c r="AR44" s="16">
        <v>0</v>
      </c>
      <c r="AS44" s="15">
        <v>0</v>
      </c>
      <c r="AT44" s="15">
        <v>0</v>
      </c>
      <c r="AU44" s="16">
        <v>0</v>
      </c>
      <c r="AV44" s="15">
        <v>0</v>
      </c>
      <c r="AW44" s="15">
        <v>0</v>
      </c>
      <c r="AX44" s="16">
        <v>0</v>
      </c>
      <c r="AY44" s="15">
        <v>0</v>
      </c>
      <c r="AZ44" s="15">
        <v>0</v>
      </c>
      <c r="BA44" s="16">
        <v>0</v>
      </c>
      <c r="BB44" s="15">
        <v>0</v>
      </c>
      <c r="BC44" s="15">
        <v>0</v>
      </c>
      <c r="BD44" s="16">
        <v>0</v>
      </c>
      <c r="BE44" s="15">
        <v>0</v>
      </c>
      <c r="BF44" s="15">
        <v>0</v>
      </c>
      <c r="BG44" s="16">
        <v>0</v>
      </c>
      <c r="BH44" s="15">
        <v>0</v>
      </c>
      <c r="BI44" s="15">
        <v>0</v>
      </c>
      <c r="BJ44" s="16">
        <v>0</v>
      </c>
      <c r="BK44" s="15">
        <v>0</v>
      </c>
      <c r="BL44" s="15">
        <v>0</v>
      </c>
      <c r="BM44" s="16">
        <v>0</v>
      </c>
      <c r="BN44" s="15">
        <v>0</v>
      </c>
      <c r="BO44" s="15">
        <v>0</v>
      </c>
      <c r="BP44" s="16">
        <v>0</v>
      </c>
      <c r="BQ44" s="15">
        <v>0</v>
      </c>
      <c r="BR44" s="15">
        <v>0</v>
      </c>
      <c r="BS44" s="16">
        <v>0</v>
      </c>
      <c r="BT44" s="15">
        <v>0</v>
      </c>
      <c r="BU44" s="15">
        <v>0</v>
      </c>
      <c r="BV44" s="16">
        <v>0</v>
      </c>
      <c r="BW44" s="15">
        <v>0</v>
      </c>
      <c r="BX44" s="15">
        <v>0</v>
      </c>
      <c r="BY44" s="16">
        <v>0</v>
      </c>
      <c r="BZ44" s="15">
        <v>0</v>
      </c>
      <c r="CA44" s="15">
        <v>0</v>
      </c>
      <c r="CB44" s="16">
        <v>0</v>
      </c>
      <c r="CC44" s="15">
        <v>0</v>
      </c>
      <c r="CD44" s="15">
        <v>0</v>
      </c>
      <c r="CE44" s="16">
        <v>0</v>
      </c>
    </row>
    <row r="45" spans="1:83" s="6" customFormat="1" ht="14.25" customHeight="1">
      <c r="A45" s="11">
        <v>42</v>
      </c>
      <c r="B45" s="12"/>
      <c r="C45" s="13"/>
      <c r="D45" s="14"/>
      <c r="E45" s="15">
        <v>0</v>
      </c>
      <c r="F45" s="15">
        <v>0</v>
      </c>
      <c r="G45" s="16">
        <v>0</v>
      </c>
      <c r="H45" s="15">
        <v>0</v>
      </c>
      <c r="I45" s="15">
        <v>0</v>
      </c>
      <c r="J45" s="16">
        <v>0</v>
      </c>
      <c r="K45" s="15">
        <v>0</v>
      </c>
      <c r="L45" s="15">
        <v>0</v>
      </c>
      <c r="M45" s="16">
        <v>0</v>
      </c>
      <c r="N45" s="15">
        <v>0</v>
      </c>
      <c r="O45" s="15">
        <v>0</v>
      </c>
      <c r="P45" s="16">
        <v>0</v>
      </c>
      <c r="Q45" s="19"/>
      <c r="R45" s="15">
        <v>0</v>
      </c>
      <c r="S45" s="15">
        <v>0</v>
      </c>
      <c r="T45" s="16">
        <v>0</v>
      </c>
      <c r="U45" s="15">
        <v>0</v>
      </c>
      <c r="V45" s="15">
        <v>0</v>
      </c>
      <c r="W45" s="16">
        <v>0</v>
      </c>
      <c r="X45" s="15">
        <v>0</v>
      </c>
      <c r="Y45" s="15">
        <v>0</v>
      </c>
      <c r="Z45" s="16">
        <v>0</v>
      </c>
      <c r="AA45" s="15">
        <v>0</v>
      </c>
      <c r="AB45" s="15">
        <v>0</v>
      </c>
      <c r="AC45" s="16">
        <v>0</v>
      </c>
      <c r="AD45" s="15">
        <v>0</v>
      </c>
      <c r="AE45" s="15">
        <v>0</v>
      </c>
      <c r="AF45" s="16">
        <v>0</v>
      </c>
      <c r="AG45" s="15">
        <v>0</v>
      </c>
      <c r="AH45" s="15">
        <v>0</v>
      </c>
      <c r="AI45" s="16">
        <v>0</v>
      </c>
      <c r="AJ45" s="15">
        <v>0</v>
      </c>
      <c r="AK45" s="15">
        <v>0</v>
      </c>
      <c r="AL45" s="16">
        <v>0</v>
      </c>
      <c r="AM45" s="15">
        <v>0</v>
      </c>
      <c r="AN45" s="15">
        <v>0</v>
      </c>
      <c r="AO45" s="16">
        <v>0</v>
      </c>
      <c r="AP45" s="15">
        <v>0</v>
      </c>
      <c r="AQ45" s="15">
        <v>0</v>
      </c>
      <c r="AR45" s="16">
        <v>0</v>
      </c>
      <c r="AS45" s="15">
        <v>0</v>
      </c>
      <c r="AT45" s="15">
        <v>0</v>
      </c>
      <c r="AU45" s="16">
        <v>0</v>
      </c>
      <c r="AV45" s="15">
        <v>0</v>
      </c>
      <c r="AW45" s="15">
        <v>0</v>
      </c>
      <c r="AX45" s="16">
        <v>0</v>
      </c>
      <c r="AY45" s="15">
        <v>0</v>
      </c>
      <c r="AZ45" s="15">
        <v>0</v>
      </c>
      <c r="BA45" s="16">
        <v>0</v>
      </c>
      <c r="BB45" s="15">
        <v>0</v>
      </c>
      <c r="BC45" s="15">
        <v>0</v>
      </c>
      <c r="BD45" s="16">
        <v>0</v>
      </c>
      <c r="BE45" s="15">
        <v>0</v>
      </c>
      <c r="BF45" s="15">
        <v>0</v>
      </c>
      <c r="BG45" s="16">
        <v>0</v>
      </c>
      <c r="BH45" s="15">
        <v>0</v>
      </c>
      <c r="BI45" s="15">
        <v>0</v>
      </c>
      <c r="BJ45" s="16">
        <v>0</v>
      </c>
      <c r="BK45" s="15">
        <v>0</v>
      </c>
      <c r="BL45" s="15">
        <v>0</v>
      </c>
      <c r="BM45" s="16">
        <v>0</v>
      </c>
      <c r="BN45" s="15">
        <v>0</v>
      </c>
      <c r="BO45" s="15">
        <v>0</v>
      </c>
      <c r="BP45" s="16">
        <v>0</v>
      </c>
      <c r="BQ45" s="15">
        <v>0</v>
      </c>
      <c r="BR45" s="15">
        <v>0</v>
      </c>
      <c r="BS45" s="16">
        <v>0</v>
      </c>
      <c r="BT45" s="15">
        <v>0</v>
      </c>
      <c r="BU45" s="15">
        <v>0</v>
      </c>
      <c r="BV45" s="16">
        <v>0</v>
      </c>
      <c r="BW45" s="15">
        <v>0</v>
      </c>
      <c r="BX45" s="15">
        <v>0</v>
      </c>
      <c r="BY45" s="16">
        <v>0</v>
      </c>
      <c r="BZ45" s="15">
        <v>0</v>
      </c>
      <c r="CA45" s="15">
        <v>0</v>
      </c>
      <c r="CB45" s="16">
        <v>0</v>
      </c>
      <c r="CC45" s="15">
        <v>0</v>
      </c>
      <c r="CD45" s="15">
        <v>0</v>
      </c>
      <c r="CE45" s="16">
        <v>0</v>
      </c>
    </row>
    <row r="46" spans="1:83" s="6" customFormat="1" ht="14.25" customHeight="1">
      <c r="A46" s="11">
        <v>43</v>
      </c>
      <c r="B46" s="12"/>
      <c r="C46" s="13"/>
      <c r="D46" s="14"/>
      <c r="E46" s="15">
        <v>0</v>
      </c>
      <c r="F46" s="15">
        <v>0</v>
      </c>
      <c r="G46" s="16">
        <v>0</v>
      </c>
      <c r="H46" s="15">
        <v>0</v>
      </c>
      <c r="I46" s="15">
        <v>0</v>
      </c>
      <c r="J46" s="16">
        <v>0</v>
      </c>
      <c r="K46" s="15">
        <v>0</v>
      </c>
      <c r="L46" s="15">
        <v>0</v>
      </c>
      <c r="M46" s="16">
        <v>0</v>
      </c>
      <c r="N46" s="15">
        <v>0</v>
      </c>
      <c r="O46" s="15">
        <v>0</v>
      </c>
      <c r="P46" s="16">
        <v>0</v>
      </c>
      <c r="Q46" s="19"/>
      <c r="R46" s="15">
        <v>0</v>
      </c>
      <c r="S46" s="15">
        <v>0</v>
      </c>
      <c r="T46" s="16">
        <v>0</v>
      </c>
      <c r="U46" s="15">
        <v>0</v>
      </c>
      <c r="V46" s="15">
        <v>0</v>
      </c>
      <c r="W46" s="16">
        <v>0</v>
      </c>
      <c r="X46" s="15">
        <v>0</v>
      </c>
      <c r="Y46" s="15">
        <v>0</v>
      </c>
      <c r="Z46" s="16">
        <v>0</v>
      </c>
      <c r="AA46" s="15">
        <v>0</v>
      </c>
      <c r="AB46" s="15">
        <v>0</v>
      </c>
      <c r="AC46" s="16">
        <v>0</v>
      </c>
      <c r="AD46" s="15">
        <v>0</v>
      </c>
      <c r="AE46" s="15">
        <v>0</v>
      </c>
      <c r="AF46" s="16">
        <v>0</v>
      </c>
      <c r="AG46" s="15">
        <v>0</v>
      </c>
      <c r="AH46" s="15">
        <v>0</v>
      </c>
      <c r="AI46" s="16">
        <v>0</v>
      </c>
      <c r="AJ46" s="15">
        <v>0</v>
      </c>
      <c r="AK46" s="15">
        <v>0</v>
      </c>
      <c r="AL46" s="16">
        <v>0</v>
      </c>
      <c r="AM46" s="15">
        <v>0</v>
      </c>
      <c r="AN46" s="15">
        <v>0</v>
      </c>
      <c r="AO46" s="16">
        <v>0</v>
      </c>
      <c r="AP46" s="15">
        <v>0</v>
      </c>
      <c r="AQ46" s="15">
        <v>0</v>
      </c>
      <c r="AR46" s="16">
        <v>0</v>
      </c>
      <c r="AS46" s="15">
        <v>0</v>
      </c>
      <c r="AT46" s="15">
        <v>0</v>
      </c>
      <c r="AU46" s="16">
        <v>0</v>
      </c>
      <c r="AV46" s="15">
        <v>0</v>
      </c>
      <c r="AW46" s="15">
        <v>0</v>
      </c>
      <c r="AX46" s="16">
        <v>0</v>
      </c>
      <c r="AY46" s="15">
        <v>0</v>
      </c>
      <c r="AZ46" s="15">
        <v>0</v>
      </c>
      <c r="BA46" s="16">
        <v>0</v>
      </c>
      <c r="BB46" s="15">
        <v>0</v>
      </c>
      <c r="BC46" s="15">
        <v>0</v>
      </c>
      <c r="BD46" s="16">
        <v>0</v>
      </c>
      <c r="BE46" s="15">
        <v>0</v>
      </c>
      <c r="BF46" s="15">
        <v>0</v>
      </c>
      <c r="BG46" s="16">
        <v>0</v>
      </c>
      <c r="BH46" s="15">
        <v>0</v>
      </c>
      <c r="BI46" s="15">
        <v>0</v>
      </c>
      <c r="BJ46" s="16">
        <v>0</v>
      </c>
      <c r="BK46" s="15">
        <v>0</v>
      </c>
      <c r="BL46" s="15">
        <v>0</v>
      </c>
      <c r="BM46" s="16">
        <v>0</v>
      </c>
      <c r="BN46" s="15">
        <v>0</v>
      </c>
      <c r="BO46" s="15">
        <v>0</v>
      </c>
      <c r="BP46" s="16">
        <v>0</v>
      </c>
      <c r="BQ46" s="15">
        <v>0</v>
      </c>
      <c r="BR46" s="15">
        <v>0</v>
      </c>
      <c r="BS46" s="16">
        <v>0</v>
      </c>
      <c r="BT46" s="15">
        <v>0</v>
      </c>
      <c r="BU46" s="15">
        <v>0</v>
      </c>
      <c r="BV46" s="16">
        <v>0</v>
      </c>
      <c r="BW46" s="15">
        <v>0</v>
      </c>
      <c r="BX46" s="15">
        <v>0</v>
      </c>
      <c r="BY46" s="16">
        <v>0</v>
      </c>
      <c r="BZ46" s="15">
        <v>0</v>
      </c>
      <c r="CA46" s="15">
        <v>0</v>
      </c>
      <c r="CB46" s="16">
        <v>0</v>
      </c>
      <c r="CC46" s="15">
        <v>0</v>
      </c>
      <c r="CD46" s="15">
        <v>0</v>
      </c>
      <c r="CE46" s="16">
        <v>0</v>
      </c>
    </row>
    <row r="47" spans="1:83" s="6" customFormat="1" ht="14.25" customHeight="1">
      <c r="A47" s="11">
        <v>44</v>
      </c>
      <c r="B47" s="12"/>
      <c r="C47" s="13"/>
      <c r="D47" s="14"/>
      <c r="E47" s="15">
        <v>0</v>
      </c>
      <c r="F47" s="15">
        <v>0</v>
      </c>
      <c r="G47" s="16">
        <v>0</v>
      </c>
      <c r="H47" s="15">
        <v>0</v>
      </c>
      <c r="I47" s="15">
        <v>0</v>
      </c>
      <c r="J47" s="16">
        <v>0</v>
      </c>
      <c r="K47" s="15">
        <v>0</v>
      </c>
      <c r="L47" s="15">
        <v>0</v>
      </c>
      <c r="M47" s="16">
        <v>0</v>
      </c>
      <c r="N47" s="15">
        <v>0</v>
      </c>
      <c r="O47" s="15">
        <v>0</v>
      </c>
      <c r="P47" s="16">
        <v>0</v>
      </c>
      <c r="Q47" s="19"/>
      <c r="R47" s="15">
        <v>0</v>
      </c>
      <c r="S47" s="15">
        <v>0</v>
      </c>
      <c r="T47" s="16">
        <v>0</v>
      </c>
      <c r="U47" s="15">
        <v>0</v>
      </c>
      <c r="V47" s="15">
        <v>0</v>
      </c>
      <c r="W47" s="16">
        <v>0</v>
      </c>
      <c r="X47" s="15">
        <v>0</v>
      </c>
      <c r="Y47" s="15">
        <v>0</v>
      </c>
      <c r="Z47" s="16">
        <v>0</v>
      </c>
      <c r="AA47" s="15">
        <v>0</v>
      </c>
      <c r="AB47" s="15">
        <v>0</v>
      </c>
      <c r="AC47" s="16">
        <v>0</v>
      </c>
      <c r="AD47" s="15">
        <v>0</v>
      </c>
      <c r="AE47" s="15">
        <v>0</v>
      </c>
      <c r="AF47" s="16">
        <v>0</v>
      </c>
      <c r="AG47" s="15">
        <v>0</v>
      </c>
      <c r="AH47" s="15">
        <v>0</v>
      </c>
      <c r="AI47" s="16">
        <v>0</v>
      </c>
      <c r="AJ47" s="15">
        <v>0</v>
      </c>
      <c r="AK47" s="15">
        <v>0</v>
      </c>
      <c r="AL47" s="16">
        <v>0</v>
      </c>
      <c r="AM47" s="15">
        <v>0</v>
      </c>
      <c r="AN47" s="15">
        <v>0</v>
      </c>
      <c r="AO47" s="16">
        <v>0</v>
      </c>
      <c r="AP47" s="15">
        <v>0</v>
      </c>
      <c r="AQ47" s="15">
        <v>0</v>
      </c>
      <c r="AR47" s="16">
        <v>0</v>
      </c>
      <c r="AS47" s="15">
        <v>0</v>
      </c>
      <c r="AT47" s="15">
        <v>0</v>
      </c>
      <c r="AU47" s="16">
        <v>0</v>
      </c>
      <c r="AV47" s="15">
        <v>0</v>
      </c>
      <c r="AW47" s="15">
        <v>0</v>
      </c>
      <c r="AX47" s="16">
        <v>0</v>
      </c>
      <c r="AY47" s="15">
        <v>0</v>
      </c>
      <c r="AZ47" s="15">
        <v>0</v>
      </c>
      <c r="BA47" s="16">
        <v>0</v>
      </c>
      <c r="BB47" s="15">
        <v>0</v>
      </c>
      <c r="BC47" s="15">
        <v>0</v>
      </c>
      <c r="BD47" s="16">
        <v>0</v>
      </c>
      <c r="BE47" s="15">
        <v>0</v>
      </c>
      <c r="BF47" s="15">
        <v>0</v>
      </c>
      <c r="BG47" s="16">
        <v>0</v>
      </c>
      <c r="BH47" s="15">
        <v>0</v>
      </c>
      <c r="BI47" s="15">
        <v>0</v>
      </c>
      <c r="BJ47" s="16">
        <v>0</v>
      </c>
      <c r="BK47" s="15">
        <v>0</v>
      </c>
      <c r="BL47" s="15">
        <v>0</v>
      </c>
      <c r="BM47" s="16">
        <v>0</v>
      </c>
      <c r="BN47" s="15">
        <v>0</v>
      </c>
      <c r="BO47" s="15">
        <v>0</v>
      </c>
      <c r="BP47" s="16">
        <v>0</v>
      </c>
      <c r="BQ47" s="15">
        <v>0</v>
      </c>
      <c r="BR47" s="15">
        <v>0</v>
      </c>
      <c r="BS47" s="16">
        <v>0</v>
      </c>
      <c r="BT47" s="15">
        <v>0</v>
      </c>
      <c r="BU47" s="15">
        <v>0</v>
      </c>
      <c r="BV47" s="16">
        <v>0</v>
      </c>
      <c r="BW47" s="15">
        <v>0</v>
      </c>
      <c r="BX47" s="15">
        <v>0</v>
      </c>
      <c r="BY47" s="16">
        <v>0</v>
      </c>
      <c r="BZ47" s="15">
        <v>0</v>
      </c>
      <c r="CA47" s="15">
        <v>0</v>
      </c>
      <c r="CB47" s="16">
        <v>0</v>
      </c>
      <c r="CC47" s="15">
        <v>0</v>
      </c>
      <c r="CD47" s="15">
        <v>0</v>
      </c>
      <c r="CE47" s="16">
        <v>0</v>
      </c>
    </row>
    <row r="48" spans="1:83" s="6" customFormat="1" ht="14.25" customHeight="1">
      <c r="A48" s="11">
        <v>45</v>
      </c>
      <c r="B48" s="12"/>
      <c r="C48" s="13"/>
      <c r="D48" s="14"/>
      <c r="E48" s="15">
        <v>0</v>
      </c>
      <c r="F48" s="15">
        <v>0</v>
      </c>
      <c r="G48" s="16">
        <v>0</v>
      </c>
      <c r="H48" s="15">
        <v>0</v>
      </c>
      <c r="I48" s="15">
        <v>0</v>
      </c>
      <c r="J48" s="16">
        <v>0</v>
      </c>
      <c r="K48" s="15">
        <v>0</v>
      </c>
      <c r="L48" s="15">
        <v>0</v>
      </c>
      <c r="M48" s="16">
        <v>0</v>
      </c>
      <c r="N48" s="15">
        <v>0</v>
      </c>
      <c r="O48" s="15">
        <v>0</v>
      </c>
      <c r="P48" s="16">
        <v>0</v>
      </c>
      <c r="Q48" s="19"/>
      <c r="R48" s="15">
        <v>0</v>
      </c>
      <c r="S48" s="15">
        <v>0</v>
      </c>
      <c r="T48" s="16">
        <v>0</v>
      </c>
      <c r="U48" s="15">
        <v>0</v>
      </c>
      <c r="V48" s="15">
        <v>0</v>
      </c>
      <c r="W48" s="16">
        <v>0</v>
      </c>
      <c r="X48" s="15">
        <v>0</v>
      </c>
      <c r="Y48" s="15">
        <v>0</v>
      </c>
      <c r="Z48" s="16">
        <v>0</v>
      </c>
      <c r="AA48" s="15">
        <v>0</v>
      </c>
      <c r="AB48" s="15">
        <v>0</v>
      </c>
      <c r="AC48" s="16">
        <v>0</v>
      </c>
      <c r="AD48" s="15">
        <v>0</v>
      </c>
      <c r="AE48" s="15">
        <v>0</v>
      </c>
      <c r="AF48" s="16">
        <v>0</v>
      </c>
      <c r="AG48" s="15">
        <v>0</v>
      </c>
      <c r="AH48" s="15">
        <v>0</v>
      </c>
      <c r="AI48" s="16">
        <v>0</v>
      </c>
      <c r="AJ48" s="15">
        <v>0</v>
      </c>
      <c r="AK48" s="15">
        <v>0</v>
      </c>
      <c r="AL48" s="16">
        <v>0</v>
      </c>
      <c r="AM48" s="15">
        <v>0</v>
      </c>
      <c r="AN48" s="15">
        <v>0</v>
      </c>
      <c r="AO48" s="16">
        <v>0</v>
      </c>
      <c r="AP48" s="15">
        <v>0</v>
      </c>
      <c r="AQ48" s="15">
        <v>0</v>
      </c>
      <c r="AR48" s="16">
        <v>0</v>
      </c>
      <c r="AS48" s="15">
        <v>0</v>
      </c>
      <c r="AT48" s="15">
        <v>0</v>
      </c>
      <c r="AU48" s="16">
        <v>0</v>
      </c>
      <c r="AV48" s="15">
        <v>0</v>
      </c>
      <c r="AW48" s="15">
        <v>0</v>
      </c>
      <c r="AX48" s="16">
        <v>0</v>
      </c>
      <c r="AY48" s="15">
        <v>0</v>
      </c>
      <c r="AZ48" s="15">
        <v>0</v>
      </c>
      <c r="BA48" s="16">
        <v>0</v>
      </c>
      <c r="BB48" s="15">
        <v>0</v>
      </c>
      <c r="BC48" s="15">
        <v>0</v>
      </c>
      <c r="BD48" s="16">
        <v>0</v>
      </c>
      <c r="BE48" s="15">
        <v>0</v>
      </c>
      <c r="BF48" s="15">
        <v>0</v>
      </c>
      <c r="BG48" s="16">
        <v>0</v>
      </c>
      <c r="BH48" s="15">
        <v>0</v>
      </c>
      <c r="BI48" s="15">
        <v>0</v>
      </c>
      <c r="BJ48" s="16">
        <v>0</v>
      </c>
      <c r="BK48" s="15">
        <v>0</v>
      </c>
      <c r="BL48" s="15">
        <v>0</v>
      </c>
      <c r="BM48" s="16">
        <v>0</v>
      </c>
      <c r="BN48" s="15">
        <v>0</v>
      </c>
      <c r="BO48" s="15">
        <v>0</v>
      </c>
      <c r="BP48" s="16">
        <v>0</v>
      </c>
      <c r="BQ48" s="15">
        <v>0</v>
      </c>
      <c r="BR48" s="15">
        <v>0</v>
      </c>
      <c r="BS48" s="16">
        <v>0</v>
      </c>
      <c r="BT48" s="15">
        <v>0</v>
      </c>
      <c r="BU48" s="15">
        <v>0</v>
      </c>
      <c r="BV48" s="16">
        <v>0</v>
      </c>
      <c r="BW48" s="15">
        <v>0</v>
      </c>
      <c r="BX48" s="15">
        <v>0</v>
      </c>
      <c r="BY48" s="16">
        <v>0</v>
      </c>
      <c r="BZ48" s="15">
        <v>0</v>
      </c>
      <c r="CA48" s="15">
        <v>0</v>
      </c>
      <c r="CB48" s="16">
        <v>0</v>
      </c>
      <c r="CC48" s="15">
        <v>0</v>
      </c>
      <c r="CD48" s="15">
        <v>0</v>
      </c>
      <c r="CE48" s="16">
        <v>0</v>
      </c>
    </row>
    <row r="49" spans="1:83" s="6" customFormat="1" ht="14.25" customHeight="1">
      <c r="A49" s="11">
        <v>46</v>
      </c>
      <c r="B49" s="12"/>
      <c r="C49" s="13"/>
      <c r="D49" s="14"/>
      <c r="E49" s="15">
        <v>0</v>
      </c>
      <c r="F49" s="15">
        <v>0</v>
      </c>
      <c r="G49" s="16">
        <v>0</v>
      </c>
      <c r="H49" s="15">
        <v>0</v>
      </c>
      <c r="I49" s="15">
        <v>0</v>
      </c>
      <c r="J49" s="16">
        <v>0</v>
      </c>
      <c r="K49" s="15">
        <v>0</v>
      </c>
      <c r="L49" s="15">
        <v>0</v>
      </c>
      <c r="M49" s="16">
        <v>0</v>
      </c>
      <c r="N49" s="15">
        <v>0</v>
      </c>
      <c r="O49" s="15">
        <v>0</v>
      </c>
      <c r="P49" s="16">
        <v>0</v>
      </c>
      <c r="Q49" s="19"/>
      <c r="R49" s="15">
        <v>0</v>
      </c>
      <c r="S49" s="15">
        <v>0</v>
      </c>
      <c r="T49" s="16">
        <v>0</v>
      </c>
      <c r="U49" s="15">
        <v>0</v>
      </c>
      <c r="V49" s="15">
        <v>0</v>
      </c>
      <c r="W49" s="16">
        <v>0</v>
      </c>
      <c r="X49" s="15">
        <v>0</v>
      </c>
      <c r="Y49" s="15">
        <v>0</v>
      </c>
      <c r="Z49" s="16">
        <v>0</v>
      </c>
      <c r="AA49" s="15">
        <v>0</v>
      </c>
      <c r="AB49" s="15">
        <v>0</v>
      </c>
      <c r="AC49" s="16">
        <v>0</v>
      </c>
      <c r="AD49" s="15">
        <v>0</v>
      </c>
      <c r="AE49" s="15">
        <v>0</v>
      </c>
      <c r="AF49" s="16">
        <v>0</v>
      </c>
      <c r="AG49" s="15">
        <v>0</v>
      </c>
      <c r="AH49" s="15">
        <v>0</v>
      </c>
      <c r="AI49" s="16">
        <v>0</v>
      </c>
      <c r="AJ49" s="15">
        <v>0</v>
      </c>
      <c r="AK49" s="15">
        <v>0</v>
      </c>
      <c r="AL49" s="16">
        <v>0</v>
      </c>
      <c r="AM49" s="15">
        <v>0</v>
      </c>
      <c r="AN49" s="15">
        <v>0</v>
      </c>
      <c r="AO49" s="16">
        <v>0</v>
      </c>
      <c r="AP49" s="15">
        <v>0</v>
      </c>
      <c r="AQ49" s="15">
        <v>0</v>
      </c>
      <c r="AR49" s="16">
        <v>0</v>
      </c>
      <c r="AS49" s="15">
        <v>0</v>
      </c>
      <c r="AT49" s="15">
        <v>0</v>
      </c>
      <c r="AU49" s="16">
        <v>0</v>
      </c>
      <c r="AV49" s="15">
        <v>0</v>
      </c>
      <c r="AW49" s="15">
        <v>0</v>
      </c>
      <c r="AX49" s="16">
        <v>0</v>
      </c>
      <c r="AY49" s="15">
        <v>0</v>
      </c>
      <c r="AZ49" s="15">
        <v>0</v>
      </c>
      <c r="BA49" s="16">
        <v>0</v>
      </c>
      <c r="BB49" s="15">
        <v>0</v>
      </c>
      <c r="BC49" s="15">
        <v>0</v>
      </c>
      <c r="BD49" s="16">
        <v>0</v>
      </c>
      <c r="BE49" s="15">
        <v>0</v>
      </c>
      <c r="BF49" s="15">
        <v>0</v>
      </c>
      <c r="BG49" s="16">
        <v>0</v>
      </c>
      <c r="BH49" s="15">
        <v>0</v>
      </c>
      <c r="BI49" s="15">
        <v>0</v>
      </c>
      <c r="BJ49" s="16">
        <v>0</v>
      </c>
      <c r="BK49" s="15">
        <v>0</v>
      </c>
      <c r="BL49" s="15">
        <v>0</v>
      </c>
      <c r="BM49" s="16">
        <v>0</v>
      </c>
      <c r="BN49" s="15">
        <v>0</v>
      </c>
      <c r="BO49" s="15">
        <v>0</v>
      </c>
      <c r="BP49" s="16">
        <v>0</v>
      </c>
      <c r="BQ49" s="15">
        <v>0</v>
      </c>
      <c r="BR49" s="15">
        <v>0</v>
      </c>
      <c r="BS49" s="16">
        <v>0</v>
      </c>
      <c r="BT49" s="15">
        <v>0</v>
      </c>
      <c r="BU49" s="15">
        <v>0</v>
      </c>
      <c r="BV49" s="16">
        <v>0</v>
      </c>
      <c r="BW49" s="15">
        <v>0</v>
      </c>
      <c r="BX49" s="15">
        <v>0</v>
      </c>
      <c r="BY49" s="16">
        <v>0</v>
      </c>
      <c r="BZ49" s="15">
        <v>0</v>
      </c>
      <c r="CA49" s="15">
        <v>0</v>
      </c>
      <c r="CB49" s="16">
        <v>0</v>
      </c>
      <c r="CC49" s="15">
        <v>0</v>
      </c>
      <c r="CD49" s="15">
        <v>0</v>
      </c>
      <c r="CE49" s="16">
        <v>0</v>
      </c>
    </row>
    <row r="50" spans="1:83" s="6" customFormat="1" ht="14.25" customHeight="1">
      <c r="A50" s="11">
        <v>47</v>
      </c>
      <c r="B50" s="12"/>
      <c r="C50" s="13"/>
      <c r="D50" s="14"/>
      <c r="E50" s="15">
        <v>0</v>
      </c>
      <c r="F50" s="15">
        <v>0</v>
      </c>
      <c r="G50" s="16">
        <v>0</v>
      </c>
      <c r="H50" s="15">
        <v>0</v>
      </c>
      <c r="I50" s="15">
        <v>0</v>
      </c>
      <c r="J50" s="16">
        <v>0</v>
      </c>
      <c r="K50" s="15">
        <v>0</v>
      </c>
      <c r="L50" s="15">
        <v>0</v>
      </c>
      <c r="M50" s="16">
        <v>0</v>
      </c>
      <c r="N50" s="15">
        <v>0</v>
      </c>
      <c r="O50" s="15">
        <v>0</v>
      </c>
      <c r="P50" s="16">
        <v>0</v>
      </c>
      <c r="Q50" s="19"/>
      <c r="R50" s="15">
        <v>0</v>
      </c>
      <c r="S50" s="15">
        <v>0</v>
      </c>
      <c r="T50" s="16">
        <v>0</v>
      </c>
      <c r="U50" s="15">
        <v>0</v>
      </c>
      <c r="V50" s="15">
        <v>0</v>
      </c>
      <c r="W50" s="16">
        <v>0</v>
      </c>
      <c r="X50" s="15">
        <v>0</v>
      </c>
      <c r="Y50" s="15">
        <v>0</v>
      </c>
      <c r="Z50" s="16">
        <v>0</v>
      </c>
      <c r="AA50" s="15">
        <v>0</v>
      </c>
      <c r="AB50" s="15">
        <v>0</v>
      </c>
      <c r="AC50" s="16">
        <v>0</v>
      </c>
      <c r="AD50" s="15">
        <v>0</v>
      </c>
      <c r="AE50" s="15">
        <v>0</v>
      </c>
      <c r="AF50" s="16">
        <v>0</v>
      </c>
      <c r="AG50" s="15">
        <v>0</v>
      </c>
      <c r="AH50" s="15">
        <v>0</v>
      </c>
      <c r="AI50" s="16">
        <v>0</v>
      </c>
      <c r="AJ50" s="15">
        <v>0</v>
      </c>
      <c r="AK50" s="15">
        <v>0</v>
      </c>
      <c r="AL50" s="16">
        <v>0</v>
      </c>
      <c r="AM50" s="15">
        <v>0</v>
      </c>
      <c r="AN50" s="15">
        <v>0</v>
      </c>
      <c r="AO50" s="16">
        <v>0</v>
      </c>
      <c r="AP50" s="15">
        <v>0</v>
      </c>
      <c r="AQ50" s="15">
        <v>0</v>
      </c>
      <c r="AR50" s="16">
        <v>0</v>
      </c>
      <c r="AS50" s="15">
        <v>0</v>
      </c>
      <c r="AT50" s="15">
        <v>0</v>
      </c>
      <c r="AU50" s="16">
        <v>0</v>
      </c>
      <c r="AV50" s="15">
        <v>0</v>
      </c>
      <c r="AW50" s="15">
        <v>0</v>
      </c>
      <c r="AX50" s="16">
        <v>0</v>
      </c>
      <c r="AY50" s="15">
        <v>0</v>
      </c>
      <c r="AZ50" s="15">
        <v>0</v>
      </c>
      <c r="BA50" s="16">
        <v>0</v>
      </c>
      <c r="BB50" s="15">
        <v>0</v>
      </c>
      <c r="BC50" s="15">
        <v>0</v>
      </c>
      <c r="BD50" s="16">
        <v>0</v>
      </c>
      <c r="BE50" s="15">
        <v>0</v>
      </c>
      <c r="BF50" s="15">
        <v>0</v>
      </c>
      <c r="BG50" s="16">
        <v>0</v>
      </c>
      <c r="BH50" s="15">
        <v>0</v>
      </c>
      <c r="BI50" s="15">
        <v>0</v>
      </c>
      <c r="BJ50" s="16">
        <v>0</v>
      </c>
      <c r="BK50" s="15">
        <v>0</v>
      </c>
      <c r="BL50" s="15">
        <v>0</v>
      </c>
      <c r="BM50" s="16">
        <v>0</v>
      </c>
      <c r="BN50" s="15">
        <v>0</v>
      </c>
      <c r="BO50" s="15">
        <v>0</v>
      </c>
      <c r="BP50" s="16">
        <v>0</v>
      </c>
      <c r="BQ50" s="15">
        <v>0</v>
      </c>
      <c r="BR50" s="15">
        <v>0</v>
      </c>
      <c r="BS50" s="16">
        <v>0</v>
      </c>
      <c r="BT50" s="15">
        <v>0</v>
      </c>
      <c r="BU50" s="15">
        <v>0</v>
      </c>
      <c r="BV50" s="16">
        <v>0</v>
      </c>
      <c r="BW50" s="15">
        <v>0</v>
      </c>
      <c r="BX50" s="15">
        <v>0</v>
      </c>
      <c r="BY50" s="16">
        <v>0</v>
      </c>
      <c r="BZ50" s="15">
        <v>0</v>
      </c>
      <c r="CA50" s="15">
        <v>0</v>
      </c>
      <c r="CB50" s="16">
        <v>0</v>
      </c>
      <c r="CC50" s="15">
        <v>0</v>
      </c>
      <c r="CD50" s="15">
        <v>0</v>
      </c>
      <c r="CE50" s="16">
        <v>0</v>
      </c>
    </row>
    <row r="51" spans="1:83" s="6" customFormat="1" ht="14.25" customHeight="1">
      <c r="A51" s="11">
        <v>48</v>
      </c>
      <c r="B51" s="12"/>
      <c r="C51" s="13"/>
      <c r="D51" s="14"/>
      <c r="E51" s="15">
        <v>0</v>
      </c>
      <c r="F51" s="15">
        <v>0</v>
      </c>
      <c r="G51" s="16">
        <v>0</v>
      </c>
      <c r="H51" s="15">
        <v>0</v>
      </c>
      <c r="I51" s="15">
        <v>0</v>
      </c>
      <c r="J51" s="16">
        <v>0</v>
      </c>
      <c r="K51" s="15">
        <v>0</v>
      </c>
      <c r="L51" s="15">
        <v>0</v>
      </c>
      <c r="M51" s="16">
        <v>0</v>
      </c>
      <c r="N51" s="15">
        <v>0</v>
      </c>
      <c r="O51" s="15">
        <v>0</v>
      </c>
      <c r="P51" s="16">
        <v>0</v>
      </c>
      <c r="Q51" s="19"/>
      <c r="R51" s="15">
        <v>0</v>
      </c>
      <c r="S51" s="15">
        <v>0</v>
      </c>
      <c r="T51" s="16">
        <v>0</v>
      </c>
      <c r="U51" s="15">
        <v>0</v>
      </c>
      <c r="V51" s="15">
        <v>0</v>
      </c>
      <c r="W51" s="16">
        <v>0</v>
      </c>
      <c r="X51" s="15">
        <v>0</v>
      </c>
      <c r="Y51" s="15">
        <v>0</v>
      </c>
      <c r="Z51" s="16">
        <v>0</v>
      </c>
      <c r="AA51" s="15">
        <v>0</v>
      </c>
      <c r="AB51" s="15">
        <v>0</v>
      </c>
      <c r="AC51" s="16">
        <v>0</v>
      </c>
      <c r="AD51" s="15">
        <v>0</v>
      </c>
      <c r="AE51" s="15">
        <v>0</v>
      </c>
      <c r="AF51" s="16">
        <v>0</v>
      </c>
      <c r="AG51" s="15">
        <v>0</v>
      </c>
      <c r="AH51" s="15">
        <v>0</v>
      </c>
      <c r="AI51" s="16">
        <v>0</v>
      </c>
      <c r="AJ51" s="15">
        <v>0</v>
      </c>
      <c r="AK51" s="15">
        <v>0</v>
      </c>
      <c r="AL51" s="16">
        <v>0</v>
      </c>
      <c r="AM51" s="15">
        <v>0</v>
      </c>
      <c r="AN51" s="15">
        <v>0</v>
      </c>
      <c r="AO51" s="16">
        <v>0</v>
      </c>
      <c r="AP51" s="15">
        <v>0</v>
      </c>
      <c r="AQ51" s="15">
        <v>0</v>
      </c>
      <c r="AR51" s="16">
        <v>0</v>
      </c>
      <c r="AS51" s="15">
        <v>0</v>
      </c>
      <c r="AT51" s="15">
        <v>0</v>
      </c>
      <c r="AU51" s="16">
        <v>0</v>
      </c>
      <c r="AV51" s="15">
        <v>0</v>
      </c>
      <c r="AW51" s="15">
        <v>0</v>
      </c>
      <c r="AX51" s="16">
        <v>0</v>
      </c>
      <c r="AY51" s="15">
        <v>0</v>
      </c>
      <c r="AZ51" s="15">
        <v>0</v>
      </c>
      <c r="BA51" s="16">
        <v>0</v>
      </c>
      <c r="BB51" s="15">
        <v>0</v>
      </c>
      <c r="BC51" s="15">
        <v>0</v>
      </c>
      <c r="BD51" s="16">
        <v>0</v>
      </c>
      <c r="BE51" s="15">
        <v>0</v>
      </c>
      <c r="BF51" s="15">
        <v>0</v>
      </c>
      <c r="BG51" s="16">
        <v>0</v>
      </c>
      <c r="BH51" s="15">
        <v>0</v>
      </c>
      <c r="BI51" s="15">
        <v>0</v>
      </c>
      <c r="BJ51" s="16">
        <v>0</v>
      </c>
      <c r="BK51" s="15">
        <v>0</v>
      </c>
      <c r="BL51" s="15">
        <v>0</v>
      </c>
      <c r="BM51" s="16">
        <v>0</v>
      </c>
      <c r="BN51" s="15">
        <v>0</v>
      </c>
      <c r="BO51" s="15">
        <v>0</v>
      </c>
      <c r="BP51" s="16">
        <v>0</v>
      </c>
      <c r="BQ51" s="15">
        <v>0</v>
      </c>
      <c r="BR51" s="15">
        <v>0</v>
      </c>
      <c r="BS51" s="16">
        <v>0</v>
      </c>
      <c r="BT51" s="15">
        <v>0</v>
      </c>
      <c r="BU51" s="15">
        <v>0</v>
      </c>
      <c r="BV51" s="16">
        <v>0</v>
      </c>
      <c r="BW51" s="15">
        <v>0</v>
      </c>
      <c r="BX51" s="15">
        <v>0</v>
      </c>
      <c r="BY51" s="16">
        <v>0</v>
      </c>
      <c r="BZ51" s="15">
        <v>0</v>
      </c>
      <c r="CA51" s="15">
        <v>0</v>
      </c>
      <c r="CB51" s="16">
        <v>0</v>
      </c>
      <c r="CC51" s="15">
        <v>0</v>
      </c>
      <c r="CD51" s="15">
        <v>0</v>
      </c>
      <c r="CE51" s="16">
        <v>0</v>
      </c>
    </row>
    <row r="52" spans="1:83" s="6" customFormat="1" ht="14.25" customHeight="1">
      <c r="A52" s="11">
        <v>49</v>
      </c>
      <c r="B52" s="12"/>
      <c r="C52" s="13"/>
      <c r="D52" s="14"/>
      <c r="E52" s="15">
        <v>0</v>
      </c>
      <c r="F52" s="15">
        <v>0</v>
      </c>
      <c r="G52" s="16">
        <v>0</v>
      </c>
      <c r="H52" s="15">
        <v>0</v>
      </c>
      <c r="I52" s="15">
        <v>0</v>
      </c>
      <c r="J52" s="16">
        <v>0</v>
      </c>
      <c r="K52" s="15">
        <v>0</v>
      </c>
      <c r="L52" s="15">
        <v>0</v>
      </c>
      <c r="M52" s="16">
        <v>0</v>
      </c>
      <c r="N52" s="15">
        <v>0</v>
      </c>
      <c r="O52" s="15">
        <v>0</v>
      </c>
      <c r="P52" s="16">
        <v>0</v>
      </c>
      <c r="Q52" s="19"/>
      <c r="R52" s="15">
        <v>0</v>
      </c>
      <c r="S52" s="15">
        <v>0</v>
      </c>
      <c r="T52" s="16">
        <v>0</v>
      </c>
      <c r="U52" s="15">
        <v>0</v>
      </c>
      <c r="V52" s="15">
        <v>0</v>
      </c>
      <c r="W52" s="16">
        <v>0</v>
      </c>
      <c r="X52" s="15">
        <v>0</v>
      </c>
      <c r="Y52" s="15">
        <v>0</v>
      </c>
      <c r="Z52" s="16">
        <v>0</v>
      </c>
      <c r="AA52" s="15">
        <v>0</v>
      </c>
      <c r="AB52" s="15">
        <v>0</v>
      </c>
      <c r="AC52" s="16">
        <v>0</v>
      </c>
      <c r="AD52" s="15">
        <v>0</v>
      </c>
      <c r="AE52" s="15">
        <v>0</v>
      </c>
      <c r="AF52" s="16">
        <v>0</v>
      </c>
      <c r="AG52" s="15">
        <v>0</v>
      </c>
      <c r="AH52" s="15">
        <v>0</v>
      </c>
      <c r="AI52" s="16">
        <v>0</v>
      </c>
      <c r="AJ52" s="15">
        <v>0</v>
      </c>
      <c r="AK52" s="15">
        <v>0</v>
      </c>
      <c r="AL52" s="16">
        <v>0</v>
      </c>
      <c r="AM52" s="15">
        <v>0</v>
      </c>
      <c r="AN52" s="15">
        <v>0</v>
      </c>
      <c r="AO52" s="16">
        <v>0</v>
      </c>
      <c r="AP52" s="15">
        <v>0</v>
      </c>
      <c r="AQ52" s="15">
        <v>0</v>
      </c>
      <c r="AR52" s="16">
        <v>0</v>
      </c>
      <c r="AS52" s="15">
        <v>0</v>
      </c>
      <c r="AT52" s="15">
        <v>0</v>
      </c>
      <c r="AU52" s="16">
        <v>0</v>
      </c>
      <c r="AV52" s="15">
        <v>0</v>
      </c>
      <c r="AW52" s="15">
        <v>0</v>
      </c>
      <c r="AX52" s="16">
        <v>0</v>
      </c>
      <c r="AY52" s="15">
        <v>0</v>
      </c>
      <c r="AZ52" s="15">
        <v>0</v>
      </c>
      <c r="BA52" s="16">
        <v>0</v>
      </c>
      <c r="BB52" s="15">
        <v>0</v>
      </c>
      <c r="BC52" s="15">
        <v>0</v>
      </c>
      <c r="BD52" s="16">
        <v>0</v>
      </c>
      <c r="BE52" s="15">
        <v>0</v>
      </c>
      <c r="BF52" s="15">
        <v>0</v>
      </c>
      <c r="BG52" s="16">
        <v>0</v>
      </c>
      <c r="BH52" s="15">
        <v>0</v>
      </c>
      <c r="BI52" s="15">
        <v>0</v>
      </c>
      <c r="BJ52" s="16">
        <v>0</v>
      </c>
      <c r="BK52" s="15">
        <v>0</v>
      </c>
      <c r="BL52" s="15">
        <v>0</v>
      </c>
      <c r="BM52" s="16">
        <v>0</v>
      </c>
      <c r="BN52" s="15">
        <v>0</v>
      </c>
      <c r="BO52" s="15">
        <v>0</v>
      </c>
      <c r="BP52" s="16">
        <v>0</v>
      </c>
      <c r="BQ52" s="15">
        <v>0</v>
      </c>
      <c r="BR52" s="15">
        <v>0</v>
      </c>
      <c r="BS52" s="16">
        <v>0</v>
      </c>
      <c r="BT52" s="15">
        <v>0</v>
      </c>
      <c r="BU52" s="15">
        <v>0</v>
      </c>
      <c r="BV52" s="16">
        <v>0</v>
      </c>
      <c r="BW52" s="15">
        <v>0</v>
      </c>
      <c r="BX52" s="15">
        <v>0</v>
      </c>
      <c r="BY52" s="16">
        <v>0</v>
      </c>
      <c r="BZ52" s="15">
        <v>0</v>
      </c>
      <c r="CA52" s="15">
        <v>0</v>
      </c>
      <c r="CB52" s="16">
        <v>0</v>
      </c>
      <c r="CC52" s="15">
        <v>0</v>
      </c>
      <c r="CD52" s="15">
        <v>0</v>
      </c>
      <c r="CE52" s="16">
        <v>0</v>
      </c>
    </row>
    <row r="53" spans="1:83" s="6" customFormat="1" ht="14.25" customHeight="1">
      <c r="A53" s="11">
        <v>50</v>
      </c>
      <c r="B53" s="12"/>
      <c r="C53" s="13"/>
      <c r="D53" s="14"/>
      <c r="E53" s="15">
        <v>0</v>
      </c>
      <c r="F53" s="15">
        <v>0</v>
      </c>
      <c r="G53" s="16">
        <v>0</v>
      </c>
      <c r="H53" s="15">
        <v>0</v>
      </c>
      <c r="I53" s="15">
        <v>0</v>
      </c>
      <c r="J53" s="16">
        <v>0</v>
      </c>
      <c r="K53" s="15">
        <v>0</v>
      </c>
      <c r="L53" s="15">
        <v>0</v>
      </c>
      <c r="M53" s="16">
        <v>0</v>
      </c>
      <c r="N53" s="15">
        <v>0</v>
      </c>
      <c r="O53" s="15">
        <v>0</v>
      </c>
      <c r="P53" s="16">
        <v>0</v>
      </c>
      <c r="Q53" s="19"/>
      <c r="R53" s="15">
        <v>0</v>
      </c>
      <c r="S53" s="15">
        <v>0</v>
      </c>
      <c r="T53" s="16">
        <v>0</v>
      </c>
      <c r="U53" s="15">
        <v>0</v>
      </c>
      <c r="V53" s="15">
        <v>0</v>
      </c>
      <c r="W53" s="16">
        <v>0</v>
      </c>
      <c r="X53" s="15">
        <v>0</v>
      </c>
      <c r="Y53" s="15">
        <v>0</v>
      </c>
      <c r="Z53" s="16">
        <v>0</v>
      </c>
      <c r="AA53" s="15">
        <v>0</v>
      </c>
      <c r="AB53" s="15">
        <v>0</v>
      </c>
      <c r="AC53" s="16">
        <v>0</v>
      </c>
      <c r="AD53" s="15">
        <v>0</v>
      </c>
      <c r="AE53" s="15">
        <v>0</v>
      </c>
      <c r="AF53" s="16">
        <v>0</v>
      </c>
      <c r="AG53" s="15">
        <v>0</v>
      </c>
      <c r="AH53" s="15">
        <v>0</v>
      </c>
      <c r="AI53" s="16">
        <v>0</v>
      </c>
      <c r="AJ53" s="15">
        <v>0</v>
      </c>
      <c r="AK53" s="15">
        <v>0</v>
      </c>
      <c r="AL53" s="16">
        <v>0</v>
      </c>
      <c r="AM53" s="15">
        <v>0</v>
      </c>
      <c r="AN53" s="15">
        <v>0</v>
      </c>
      <c r="AO53" s="16">
        <v>0</v>
      </c>
      <c r="AP53" s="15">
        <v>0</v>
      </c>
      <c r="AQ53" s="15">
        <v>0</v>
      </c>
      <c r="AR53" s="16">
        <v>0</v>
      </c>
      <c r="AS53" s="15">
        <v>0</v>
      </c>
      <c r="AT53" s="15">
        <v>0</v>
      </c>
      <c r="AU53" s="16">
        <v>0</v>
      </c>
      <c r="AV53" s="15">
        <v>0</v>
      </c>
      <c r="AW53" s="15">
        <v>0</v>
      </c>
      <c r="AX53" s="16">
        <v>0</v>
      </c>
      <c r="AY53" s="15">
        <v>0</v>
      </c>
      <c r="AZ53" s="15">
        <v>0</v>
      </c>
      <c r="BA53" s="16">
        <v>0</v>
      </c>
      <c r="BB53" s="15">
        <v>0</v>
      </c>
      <c r="BC53" s="15">
        <v>0</v>
      </c>
      <c r="BD53" s="16">
        <v>0</v>
      </c>
      <c r="BE53" s="15">
        <v>0</v>
      </c>
      <c r="BF53" s="15">
        <v>0</v>
      </c>
      <c r="BG53" s="16">
        <v>0</v>
      </c>
      <c r="BH53" s="15">
        <v>0</v>
      </c>
      <c r="BI53" s="15">
        <v>0</v>
      </c>
      <c r="BJ53" s="16">
        <v>0</v>
      </c>
      <c r="BK53" s="15">
        <v>0</v>
      </c>
      <c r="BL53" s="15">
        <v>0</v>
      </c>
      <c r="BM53" s="16">
        <v>0</v>
      </c>
      <c r="BN53" s="15">
        <v>0</v>
      </c>
      <c r="BO53" s="15">
        <v>0</v>
      </c>
      <c r="BP53" s="16">
        <v>0</v>
      </c>
      <c r="BQ53" s="15">
        <v>0</v>
      </c>
      <c r="BR53" s="15">
        <v>0</v>
      </c>
      <c r="BS53" s="16">
        <v>0</v>
      </c>
      <c r="BT53" s="15">
        <v>0</v>
      </c>
      <c r="BU53" s="15">
        <v>0</v>
      </c>
      <c r="BV53" s="16">
        <v>0</v>
      </c>
      <c r="BW53" s="15">
        <v>0</v>
      </c>
      <c r="BX53" s="15">
        <v>0</v>
      </c>
      <c r="BY53" s="16">
        <v>0</v>
      </c>
      <c r="BZ53" s="15">
        <v>0</v>
      </c>
      <c r="CA53" s="15">
        <v>0</v>
      </c>
      <c r="CB53" s="16">
        <v>0</v>
      </c>
      <c r="CC53" s="15">
        <v>0</v>
      </c>
      <c r="CD53" s="15">
        <v>0</v>
      </c>
      <c r="CE53" s="16">
        <v>0</v>
      </c>
    </row>
    <row r="54" spans="1:83" s="6" customFormat="1" ht="14.25" customHeight="1">
      <c r="A54" s="11">
        <v>51</v>
      </c>
      <c r="B54" s="12" t="s">
        <v>224</v>
      </c>
      <c r="C54" s="13"/>
      <c r="D54" s="14"/>
      <c r="E54" s="15">
        <v>7</v>
      </c>
      <c r="F54" s="15">
        <v>4</v>
      </c>
      <c r="G54" s="16">
        <v>1.75</v>
      </c>
      <c r="H54" s="15">
        <v>14</v>
      </c>
      <c r="I54" s="15">
        <v>8</v>
      </c>
      <c r="J54" s="16">
        <v>1.75</v>
      </c>
      <c r="K54" s="15">
        <v>7</v>
      </c>
      <c r="L54" s="15">
        <v>4</v>
      </c>
      <c r="M54" s="16">
        <v>1.75</v>
      </c>
      <c r="N54" s="15">
        <v>14</v>
      </c>
      <c r="O54" s="15">
        <v>8</v>
      </c>
      <c r="P54" s="16">
        <v>1.75</v>
      </c>
      <c r="Q54" s="19"/>
      <c r="R54" s="15">
        <v>0</v>
      </c>
      <c r="S54" s="15">
        <v>0</v>
      </c>
      <c r="T54" s="16">
        <v>0</v>
      </c>
      <c r="U54" s="15">
        <v>0</v>
      </c>
      <c r="V54" s="15">
        <v>0</v>
      </c>
      <c r="W54" s="16">
        <v>0</v>
      </c>
      <c r="X54" s="15">
        <v>0</v>
      </c>
      <c r="Y54" s="15">
        <v>0</v>
      </c>
      <c r="Z54" s="16">
        <v>0</v>
      </c>
      <c r="AA54" s="15">
        <v>0</v>
      </c>
      <c r="AB54" s="15">
        <v>0</v>
      </c>
      <c r="AC54" s="16">
        <v>0</v>
      </c>
      <c r="AD54" s="15">
        <v>0</v>
      </c>
      <c r="AE54" s="15">
        <v>0</v>
      </c>
      <c r="AF54" s="16">
        <v>0</v>
      </c>
      <c r="AG54" s="15">
        <v>0</v>
      </c>
      <c r="AH54" s="15">
        <v>0</v>
      </c>
      <c r="AI54" s="16">
        <v>0</v>
      </c>
      <c r="AJ54" s="15">
        <v>0</v>
      </c>
      <c r="AK54" s="15">
        <v>0</v>
      </c>
      <c r="AL54" s="16">
        <v>0</v>
      </c>
      <c r="AM54" s="15">
        <v>0</v>
      </c>
      <c r="AN54" s="15">
        <v>0</v>
      </c>
      <c r="AO54" s="16">
        <v>0</v>
      </c>
      <c r="AP54" s="15">
        <v>0</v>
      </c>
      <c r="AQ54" s="15">
        <v>0</v>
      </c>
      <c r="AR54" s="16">
        <v>0</v>
      </c>
      <c r="AS54" s="15">
        <v>0</v>
      </c>
      <c r="AT54" s="15">
        <v>0</v>
      </c>
      <c r="AU54" s="16">
        <v>0</v>
      </c>
      <c r="AV54" s="15">
        <v>0</v>
      </c>
      <c r="AW54" s="15">
        <v>0</v>
      </c>
      <c r="AX54" s="16">
        <v>0</v>
      </c>
      <c r="AY54" s="15">
        <v>0</v>
      </c>
      <c r="AZ54" s="15">
        <v>0</v>
      </c>
      <c r="BA54" s="16">
        <v>0</v>
      </c>
      <c r="BB54" s="15">
        <v>0</v>
      </c>
      <c r="BC54" s="15">
        <v>0</v>
      </c>
      <c r="BD54" s="16">
        <v>0</v>
      </c>
      <c r="BE54" s="15">
        <v>0</v>
      </c>
      <c r="BF54" s="15">
        <v>0</v>
      </c>
      <c r="BG54" s="16">
        <v>0</v>
      </c>
      <c r="BH54" s="15">
        <v>0</v>
      </c>
      <c r="BI54" s="15">
        <v>0</v>
      </c>
      <c r="BJ54" s="16">
        <v>0</v>
      </c>
      <c r="BK54" s="15">
        <v>0</v>
      </c>
      <c r="BL54" s="15">
        <v>0</v>
      </c>
      <c r="BM54" s="16">
        <v>0</v>
      </c>
      <c r="BN54" s="15">
        <v>0</v>
      </c>
      <c r="BO54" s="15">
        <v>0</v>
      </c>
      <c r="BP54" s="16">
        <v>0</v>
      </c>
      <c r="BQ54" s="15">
        <v>0</v>
      </c>
      <c r="BR54" s="15">
        <v>0</v>
      </c>
      <c r="BS54" s="16">
        <v>0</v>
      </c>
      <c r="BT54" s="15">
        <v>0</v>
      </c>
      <c r="BU54" s="15">
        <v>0</v>
      </c>
      <c r="BV54" s="16">
        <v>0</v>
      </c>
      <c r="BW54" s="15">
        <v>0</v>
      </c>
      <c r="BX54" s="15">
        <v>0</v>
      </c>
      <c r="BY54" s="16">
        <v>0</v>
      </c>
      <c r="BZ54" s="15">
        <v>0</v>
      </c>
      <c r="CA54" s="15">
        <v>0</v>
      </c>
      <c r="CB54" s="16">
        <v>0</v>
      </c>
      <c r="CC54" s="15">
        <v>0</v>
      </c>
      <c r="CD54" s="15">
        <v>0</v>
      </c>
      <c r="CE54" s="16">
        <v>0</v>
      </c>
    </row>
    <row r="55" spans="1:83" s="6" customFormat="1" ht="14.25" customHeight="1">
      <c r="A55" s="11">
        <v>52</v>
      </c>
      <c r="B55" s="12"/>
      <c r="C55" s="13"/>
      <c r="D55" s="14"/>
      <c r="E55" s="15"/>
      <c r="F55" s="15"/>
      <c r="G55" s="16"/>
      <c r="H55" s="15"/>
      <c r="I55" s="15"/>
      <c r="J55" s="16"/>
      <c r="K55" s="15"/>
      <c r="L55" s="15"/>
      <c r="M55" s="16"/>
      <c r="N55" s="15"/>
      <c r="O55" s="15"/>
      <c r="P55" s="16"/>
      <c r="Q55" s="19"/>
      <c r="R55" s="15"/>
      <c r="S55" s="15"/>
      <c r="T55" s="16"/>
      <c r="U55" s="15"/>
      <c r="V55" s="15"/>
      <c r="W55" s="16"/>
      <c r="X55" s="15"/>
      <c r="Y55" s="15"/>
      <c r="Z55" s="16"/>
      <c r="AA55" s="15"/>
      <c r="AB55" s="15"/>
      <c r="AC55" s="16"/>
      <c r="AD55" s="15"/>
      <c r="AE55" s="15"/>
      <c r="AF55" s="16"/>
      <c r="AG55" s="15"/>
      <c r="AH55" s="15"/>
      <c r="AI55" s="16"/>
      <c r="AJ55" s="15"/>
      <c r="AK55" s="15"/>
      <c r="AL55" s="16"/>
      <c r="AM55" s="15"/>
      <c r="AN55" s="15"/>
      <c r="AO55" s="16"/>
      <c r="AP55" s="15"/>
      <c r="AQ55" s="15"/>
      <c r="AR55" s="16"/>
      <c r="AS55" s="15"/>
      <c r="AT55" s="15"/>
      <c r="AU55" s="16"/>
      <c r="AV55" s="15"/>
      <c r="AW55" s="15"/>
      <c r="AX55" s="16"/>
      <c r="AY55" s="15"/>
      <c r="AZ55" s="15"/>
      <c r="BA55" s="16"/>
      <c r="BB55" s="15"/>
      <c r="BC55" s="15"/>
      <c r="BD55" s="16"/>
      <c r="BE55" s="15"/>
      <c r="BF55" s="15"/>
      <c r="BG55" s="16"/>
      <c r="BH55" s="15"/>
      <c r="BI55" s="15"/>
      <c r="BJ55" s="16"/>
      <c r="BK55" s="15"/>
      <c r="BL55" s="15"/>
      <c r="BM55" s="16"/>
      <c r="BN55" s="15"/>
      <c r="BO55" s="15"/>
      <c r="BP55" s="16"/>
      <c r="BQ55" s="15"/>
      <c r="BR55" s="15"/>
      <c r="BS55" s="16"/>
      <c r="BT55" s="15"/>
      <c r="BU55" s="15"/>
      <c r="BV55" s="16"/>
      <c r="BW55" s="15"/>
      <c r="BX55" s="15"/>
      <c r="BY55" s="16"/>
      <c r="BZ55" s="15"/>
      <c r="CA55" s="15"/>
      <c r="CB55" s="16"/>
      <c r="CC55" s="15"/>
      <c r="CD55" s="15"/>
      <c r="CE55" s="16"/>
    </row>
    <row r="56" spans="1:83" s="6" customFormat="1" ht="14.25" customHeight="1">
      <c r="A56" s="11">
        <v>53</v>
      </c>
      <c r="B56" s="12"/>
      <c r="C56" s="13"/>
      <c r="D56" s="14"/>
      <c r="E56" s="15"/>
      <c r="F56" s="15"/>
      <c r="G56" s="16"/>
      <c r="H56" s="15"/>
      <c r="I56" s="15"/>
      <c r="J56" s="16"/>
      <c r="K56" s="15"/>
      <c r="L56" s="15"/>
      <c r="M56" s="16"/>
      <c r="N56" s="15"/>
      <c r="O56" s="15"/>
      <c r="P56" s="16"/>
      <c r="Q56" s="19"/>
      <c r="R56" s="15"/>
      <c r="S56" s="15"/>
      <c r="T56" s="16"/>
      <c r="U56" s="15"/>
      <c r="V56" s="15"/>
      <c r="W56" s="16"/>
      <c r="X56" s="15"/>
      <c r="Y56" s="15"/>
      <c r="Z56" s="16"/>
      <c r="AA56" s="15"/>
      <c r="AB56" s="15"/>
      <c r="AC56" s="16"/>
      <c r="AD56" s="15"/>
      <c r="AE56" s="15"/>
      <c r="AF56" s="16"/>
      <c r="AG56" s="15"/>
      <c r="AH56" s="15"/>
      <c r="AI56" s="16"/>
      <c r="AJ56" s="15"/>
      <c r="AK56" s="15"/>
      <c r="AL56" s="16"/>
      <c r="AM56" s="15"/>
      <c r="AN56" s="15"/>
      <c r="AO56" s="16"/>
      <c r="AP56" s="15"/>
      <c r="AQ56" s="15"/>
      <c r="AR56" s="16"/>
      <c r="AS56" s="15"/>
      <c r="AT56" s="15"/>
      <c r="AU56" s="16"/>
      <c r="AV56" s="15"/>
      <c r="AW56" s="15"/>
      <c r="AX56" s="16"/>
      <c r="AY56" s="15"/>
      <c r="AZ56" s="15"/>
      <c r="BA56" s="16"/>
      <c r="BB56" s="15"/>
      <c r="BC56" s="15"/>
      <c r="BD56" s="16"/>
      <c r="BE56" s="15"/>
      <c r="BF56" s="15"/>
      <c r="BG56" s="16"/>
      <c r="BH56" s="15"/>
      <c r="BI56" s="15"/>
      <c r="BJ56" s="16"/>
      <c r="BK56" s="15"/>
      <c r="BL56" s="15"/>
      <c r="BM56" s="16"/>
      <c r="BN56" s="15"/>
      <c r="BO56" s="15"/>
      <c r="BP56" s="16"/>
      <c r="BQ56" s="15"/>
      <c r="BR56" s="15"/>
      <c r="BS56" s="16"/>
      <c r="BT56" s="15"/>
      <c r="BU56" s="15"/>
      <c r="BV56" s="16"/>
      <c r="BW56" s="15"/>
      <c r="BX56" s="15"/>
      <c r="BY56" s="16"/>
      <c r="BZ56" s="15"/>
      <c r="CA56" s="15"/>
      <c r="CB56" s="16"/>
      <c r="CC56" s="15"/>
      <c r="CD56" s="15"/>
      <c r="CE56" s="16"/>
    </row>
    <row r="57" spans="1:83" s="6" customFormat="1" ht="14.25" customHeight="1">
      <c r="A57" s="11">
        <v>54</v>
      </c>
      <c r="B57" s="12"/>
      <c r="C57" s="13"/>
      <c r="D57" s="14"/>
      <c r="E57" s="15"/>
      <c r="F57" s="15"/>
      <c r="G57" s="16"/>
      <c r="H57" s="15"/>
      <c r="I57" s="15"/>
      <c r="J57" s="16"/>
      <c r="K57" s="15"/>
      <c r="L57" s="15"/>
      <c r="M57" s="16"/>
      <c r="N57" s="15"/>
      <c r="O57" s="15"/>
      <c r="P57" s="16"/>
      <c r="Q57" s="19"/>
      <c r="R57" s="15"/>
      <c r="S57" s="15"/>
      <c r="T57" s="16"/>
      <c r="U57" s="15"/>
      <c r="V57" s="15"/>
      <c r="W57" s="16"/>
      <c r="X57" s="15"/>
      <c r="Y57" s="15"/>
      <c r="Z57" s="16"/>
      <c r="AA57" s="15"/>
      <c r="AB57" s="15"/>
      <c r="AC57" s="16"/>
      <c r="AD57" s="15"/>
      <c r="AE57" s="15"/>
      <c r="AF57" s="16"/>
      <c r="AG57" s="15"/>
      <c r="AH57" s="15"/>
      <c r="AI57" s="16"/>
      <c r="AJ57" s="15"/>
      <c r="AK57" s="15"/>
      <c r="AL57" s="16"/>
      <c r="AM57" s="15"/>
      <c r="AN57" s="15"/>
      <c r="AO57" s="16"/>
      <c r="AP57" s="15"/>
      <c r="AQ57" s="15"/>
      <c r="AR57" s="16"/>
      <c r="AS57" s="15"/>
      <c r="AT57" s="15"/>
      <c r="AU57" s="16"/>
      <c r="AV57" s="15"/>
      <c r="AW57" s="15"/>
      <c r="AX57" s="16"/>
      <c r="AY57" s="15"/>
      <c r="AZ57" s="15"/>
      <c r="BA57" s="16"/>
      <c r="BB57" s="15"/>
      <c r="BC57" s="15"/>
      <c r="BD57" s="16"/>
      <c r="BE57" s="15"/>
      <c r="BF57" s="15"/>
      <c r="BG57" s="16"/>
      <c r="BH57" s="15"/>
      <c r="BI57" s="15"/>
      <c r="BJ57" s="16"/>
      <c r="BK57" s="15"/>
      <c r="BL57" s="15"/>
      <c r="BM57" s="16"/>
      <c r="BN57" s="15"/>
      <c r="BO57" s="15"/>
      <c r="BP57" s="16"/>
      <c r="BQ57" s="15"/>
      <c r="BR57" s="15"/>
      <c r="BS57" s="16"/>
      <c r="BT57" s="15"/>
      <c r="BU57" s="15"/>
      <c r="BV57" s="16"/>
      <c r="BW57" s="15"/>
      <c r="BX57" s="15"/>
      <c r="BY57" s="16"/>
      <c r="BZ57" s="15"/>
      <c r="CA57" s="15"/>
      <c r="CB57" s="16"/>
      <c r="CC57" s="15"/>
      <c r="CD57" s="15"/>
      <c r="CE57" s="16"/>
    </row>
    <row r="58" spans="1:83" s="6" customFormat="1" ht="14.25" customHeight="1">
      <c r="A58" s="11">
        <v>55</v>
      </c>
      <c r="B58" s="12"/>
      <c r="C58" s="13"/>
      <c r="D58" s="14"/>
      <c r="E58" s="15"/>
      <c r="F58" s="15"/>
      <c r="G58" s="16"/>
      <c r="H58" s="15"/>
      <c r="I58" s="15"/>
      <c r="J58" s="16"/>
      <c r="K58" s="15"/>
      <c r="L58" s="15"/>
      <c r="M58" s="16"/>
      <c r="N58" s="15"/>
      <c r="O58" s="15"/>
      <c r="P58" s="16"/>
      <c r="Q58" s="19"/>
      <c r="R58" s="15"/>
      <c r="S58" s="15"/>
      <c r="T58" s="16"/>
      <c r="U58" s="15"/>
      <c r="V58" s="15"/>
      <c r="W58" s="16"/>
      <c r="X58" s="15"/>
      <c r="Y58" s="15"/>
      <c r="Z58" s="16"/>
      <c r="AA58" s="15"/>
      <c r="AB58" s="15"/>
      <c r="AC58" s="16"/>
      <c r="AD58" s="15"/>
      <c r="AE58" s="15"/>
      <c r="AF58" s="16"/>
      <c r="AG58" s="15"/>
      <c r="AH58" s="15"/>
      <c r="AI58" s="16"/>
      <c r="AJ58" s="15"/>
      <c r="AK58" s="15"/>
      <c r="AL58" s="16"/>
      <c r="AM58" s="15"/>
      <c r="AN58" s="15"/>
      <c r="AO58" s="16"/>
      <c r="AP58" s="15"/>
      <c r="AQ58" s="15"/>
      <c r="AR58" s="16"/>
      <c r="AS58" s="15"/>
      <c r="AT58" s="15"/>
      <c r="AU58" s="16"/>
      <c r="AV58" s="15"/>
      <c r="AW58" s="15"/>
      <c r="AX58" s="16"/>
      <c r="AY58" s="15"/>
      <c r="AZ58" s="15"/>
      <c r="BA58" s="16"/>
      <c r="BB58" s="15"/>
      <c r="BC58" s="15"/>
      <c r="BD58" s="16"/>
      <c r="BE58" s="15"/>
      <c r="BF58" s="15"/>
      <c r="BG58" s="16"/>
      <c r="BH58" s="15"/>
      <c r="BI58" s="15"/>
      <c r="BJ58" s="16"/>
      <c r="BK58" s="15"/>
      <c r="BL58" s="15"/>
      <c r="BM58" s="16"/>
      <c r="BN58" s="15"/>
      <c r="BO58" s="15"/>
      <c r="BP58" s="16"/>
      <c r="BQ58" s="15"/>
      <c r="BR58" s="15"/>
      <c r="BS58" s="16"/>
      <c r="BT58" s="15"/>
      <c r="BU58" s="15"/>
      <c r="BV58" s="16"/>
      <c r="BW58" s="15"/>
      <c r="BX58" s="15"/>
      <c r="BY58" s="16"/>
      <c r="BZ58" s="15"/>
      <c r="CA58" s="15"/>
      <c r="CB58" s="16"/>
      <c r="CC58" s="15"/>
      <c r="CD58" s="15"/>
      <c r="CE58" s="16"/>
    </row>
    <row r="59" spans="1:83" s="6" customFormat="1" ht="14.25" customHeight="1">
      <c r="A59" s="11">
        <v>56</v>
      </c>
      <c r="B59" s="12"/>
      <c r="C59" s="13"/>
      <c r="D59" s="14"/>
      <c r="E59" s="15"/>
      <c r="F59" s="15"/>
      <c r="G59" s="16"/>
      <c r="H59" s="15"/>
      <c r="I59" s="15"/>
      <c r="J59" s="16"/>
      <c r="K59" s="15"/>
      <c r="L59" s="15"/>
      <c r="M59" s="16"/>
      <c r="N59" s="15"/>
      <c r="O59" s="15"/>
      <c r="P59" s="16"/>
      <c r="Q59" s="19"/>
      <c r="R59" s="15"/>
      <c r="S59" s="15"/>
      <c r="T59" s="16"/>
      <c r="U59" s="15"/>
      <c r="V59" s="15"/>
      <c r="W59" s="16"/>
      <c r="X59" s="15"/>
      <c r="Y59" s="15"/>
      <c r="Z59" s="16"/>
      <c r="AA59" s="15"/>
      <c r="AB59" s="15"/>
      <c r="AC59" s="16"/>
      <c r="AD59" s="15"/>
      <c r="AE59" s="15"/>
      <c r="AF59" s="16"/>
      <c r="AG59" s="15"/>
      <c r="AH59" s="15"/>
      <c r="AI59" s="16"/>
      <c r="AJ59" s="15"/>
      <c r="AK59" s="15"/>
      <c r="AL59" s="16"/>
      <c r="AM59" s="15"/>
      <c r="AN59" s="15"/>
      <c r="AO59" s="16"/>
      <c r="AP59" s="15"/>
      <c r="AQ59" s="15"/>
      <c r="AR59" s="16"/>
      <c r="AS59" s="15"/>
      <c r="AT59" s="15"/>
      <c r="AU59" s="16"/>
      <c r="AV59" s="15"/>
      <c r="AW59" s="15"/>
      <c r="AX59" s="16"/>
      <c r="AY59" s="15"/>
      <c r="AZ59" s="15"/>
      <c r="BA59" s="16"/>
      <c r="BB59" s="15"/>
      <c r="BC59" s="15"/>
      <c r="BD59" s="16"/>
      <c r="BE59" s="15"/>
      <c r="BF59" s="15"/>
      <c r="BG59" s="16"/>
      <c r="BH59" s="15"/>
      <c r="BI59" s="15"/>
      <c r="BJ59" s="16"/>
      <c r="BK59" s="15"/>
      <c r="BL59" s="15"/>
      <c r="BM59" s="16"/>
      <c r="BN59" s="15"/>
      <c r="BO59" s="15"/>
      <c r="BP59" s="16"/>
      <c r="BQ59" s="15"/>
      <c r="BR59" s="15"/>
      <c r="BS59" s="16"/>
      <c r="BT59" s="15"/>
      <c r="BU59" s="15"/>
      <c r="BV59" s="16"/>
      <c r="BW59" s="15"/>
      <c r="BX59" s="15"/>
      <c r="BY59" s="16"/>
      <c r="BZ59" s="15"/>
      <c r="CA59" s="15"/>
      <c r="CB59" s="16"/>
      <c r="CC59" s="15"/>
      <c r="CD59" s="15"/>
      <c r="CE59" s="16"/>
    </row>
    <row r="60" spans="1:83" s="6" customFormat="1" ht="14.25" customHeight="1">
      <c r="A60" s="11">
        <v>57</v>
      </c>
      <c r="B60" s="12"/>
      <c r="C60" s="13"/>
      <c r="D60" s="14"/>
      <c r="E60" s="15"/>
      <c r="F60" s="15"/>
      <c r="G60" s="16"/>
      <c r="H60" s="15"/>
      <c r="I60" s="15"/>
      <c r="J60" s="16"/>
      <c r="K60" s="15"/>
      <c r="L60" s="15"/>
      <c r="M60" s="16"/>
      <c r="N60" s="15"/>
      <c r="O60" s="15"/>
      <c r="P60" s="16"/>
      <c r="Q60" s="19"/>
      <c r="R60" s="15"/>
      <c r="S60" s="15"/>
      <c r="T60" s="16"/>
      <c r="U60" s="15"/>
      <c r="V60" s="15"/>
      <c r="W60" s="16"/>
      <c r="X60" s="15"/>
      <c r="Y60" s="15"/>
      <c r="Z60" s="16"/>
      <c r="AA60" s="15"/>
      <c r="AB60" s="15"/>
      <c r="AC60" s="16"/>
      <c r="AD60" s="15"/>
      <c r="AE60" s="15"/>
      <c r="AF60" s="16"/>
      <c r="AG60" s="15"/>
      <c r="AH60" s="15"/>
      <c r="AI60" s="16"/>
      <c r="AJ60" s="15"/>
      <c r="AK60" s="15"/>
      <c r="AL60" s="16"/>
      <c r="AM60" s="15"/>
      <c r="AN60" s="15"/>
      <c r="AO60" s="16"/>
      <c r="AP60" s="15"/>
      <c r="AQ60" s="15"/>
      <c r="AR60" s="16"/>
      <c r="AS60" s="15"/>
      <c r="AT60" s="15"/>
      <c r="AU60" s="16"/>
      <c r="AV60" s="15"/>
      <c r="AW60" s="15"/>
      <c r="AX60" s="16"/>
      <c r="AY60" s="15"/>
      <c r="AZ60" s="15"/>
      <c r="BA60" s="16"/>
      <c r="BB60" s="15"/>
      <c r="BC60" s="15"/>
      <c r="BD60" s="16"/>
      <c r="BE60" s="15"/>
      <c r="BF60" s="15"/>
      <c r="BG60" s="16"/>
      <c r="BH60" s="15"/>
      <c r="BI60" s="15"/>
      <c r="BJ60" s="16"/>
      <c r="BK60" s="15"/>
      <c r="BL60" s="15"/>
      <c r="BM60" s="16"/>
      <c r="BN60" s="15"/>
      <c r="BO60" s="15"/>
      <c r="BP60" s="16"/>
      <c r="BQ60" s="15"/>
      <c r="BR60" s="15"/>
      <c r="BS60" s="16"/>
      <c r="BT60" s="15"/>
      <c r="BU60" s="15"/>
      <c r="BV60" s="16"/>
      <c r="BW60" s="15"/>
      <c r="BX60" s="15"/>
      <c r="BY60" s="16"/>
      <c r="BZ60" s="15"/>
      <c r="CA60" s="15"/>
      <c r="CB60" s="16"/>
      <c r="CC60" s="15"/>
      <c r="CD60" s="15"/>
      <c r="CE60" s="16"/>
    </row>
    <row r="61" spans="1:83" s="6" customFormat="1" ht="14.25" customHeight="1">
      <c r="A61" s="11">
        <v>58</v>
      </c>
      <c r="B61" s="12"/>
      <c r="C61" s="13"/>
      <c r="D61" s="14"/>
      <c r="E61" s="15"/>
      <c r="F61" s="15"/>
      <c r="G61" s="16"/>
      <c r="H61" s="15"/>
      <c r="I61" s="15"/>
      <c r="J61" s="16"/>
      <c r="K61" s="15"/>
      <c r="L61" s="15"/>
      <c r="M61" s="16"/>
      <c r="N61" s="15"/>
      <c r="O61" s="15"/>
      <c r="P61" s="16"/>
      <c r="Q61" s="19"/>
      <c r="R61" s="15"/>
      <c r="S61" s="15"/>
      <c r="T61" s="16"/>
      <c r="U61" s="15"/>
      <c r="V61" s="15"/>
      <c r="W61" s="16"/>
      <c r="X61" s="15"/>
      <c r="Y61" s="15"/>
      <c r="Z61" s="16"/>
      <c r="AA61" s="15"/>
      <c r="AB61" s="15"/>
      <c r="AC61" s="16"/>
      <c r="AD61" s="15"/>
      <c r="AE61" s="15"/>
      <c r="AF61" s="16"/>
      <c r="AG61" s="15"/>
      <c r="AH61" s="15"/>
      <c r="AI61" s="16"/>
      <c r="AJ61" s="15"/>
      <c r="AK61" s="15"/>
      <c r="AL61" s="16"/>
      <c r="AM61" s="15"/>
      <c r="AN61" s="15"/>
      <c r="AO61" s="16"/>
      <c r="AP61" s="15"/>
      <c r="AQ61" s="15"/>
      <c r="AR61" s="16"/>
      <c r="AS61" s="15"/>
      <c r="AT61" s="15"/>
      <c r="AU61" s="16"/>
      <c r="AV61" s="15"/>
      <c r="AW61" s="15"/>
      <c r="AX61" s="16"/>
      <c r="AY61" s="15"/>
      <c r="AZ61" s="15"/>
      <c r="BA61" s="16"/>
      <c r="BB61" s="15"/>
      <c r="BC61" s="15"/>
      <c r="BD61" s="16"/>
      <c r="BE61" s="15"/>
      <c r="BF61" s="15"/>
      <c r="BG61" s="16"/>
      <c r="BH61" s="15"/>
      <c r="BI61" s="15"/>
      <c r="BJ61" s="16"/>
      <c r="BK61" s="15"/>
      <c r="BL61" s="15"/>
      <c r="BM61" s="16"/>
      <c r="BN61" s="15"/>
      <c r="BO61" s="15"/>
      <c r="BP61" s="16"/>
      <c r="BQ61" s="15"/>
      <c r="BR61" s="15"/>
      <c r="BS61" s="16"/>
      <c r="BT61" s="15"/>
      <c r="BU61" s="15"/>
      <c r="BV61" s="16"/>
      <c r="BW61" s="15"/>
      <c r="BX61" s="15"/>
      <c r="BY61" s="16"/>
      <c r="BZ61" s="15"/>
      <c r="CA61" s="15"/>
      <c r="CB61" s="16"/>
      <c r="CC61" s="15"/>
      <c r="CD61" s="15"/>
      <c r="CE61" s="16"/>
    </row>
    <row r="62" spans="1:83" s="6" customFormat="1" ht="14.25" customHeight="1">
      <c r="A62" s="11">
        <v>59</v>
      </c>
      <c r="B62" s="12"/>
      <c r="C62" s="13"/>
      <c r="D62" s="14"/>
      <c r="E62" s="15"/>
      <c r="F62" s="15"/>
      <c r="G62" s="16"/>
      <c r="H62" s="15"/>
      <c r="I62" s="15"/>
      <c r="J62" s="16"/>
      <c r="K62" s="15"/>
      <c r="L62" s="15"/>
      <c r="M62" s="16"/>
      <c r="N62" s="15"/>
      <c r="O62" s="15"/>
      <c r="P62" s="16"/>
      <c r="Q62" s="19"/>
      <c r="R62" s="15"/>
      <c r="S62" s="15"/>
      <c r="T62" s="16"/>
      <c r="U62" s="15"/>
      <c r="V62" s="15"/>
      <c r="W62" s="16"/>
      <c r="X62" s="15"/>
      <c r="Y62" s="15"/>
      <c r="Z62" s="16"/>
      <c r="AA62" s="15"/>
      <c r="AB62" s="15"/>
      <c r="AC62" s="16"/>
      <c r="AD62" s="15"/>
      <c r="AE62" s="15"/>
      <c r="AF62" s="16"/>
      <c r="AG62" s="15"/>
      <c r="AH62" s="15"/>
      <c r="AI62" s="16"/>
      <c r="AJ62" s="15"/>
      <c r="AK62" s="15"/>
      <c r="AL62" s="16"/>
      <c r="AM62" s="15"/>
      <c r="AN62" s="15"/>
      <c r="AO62" s="16"/>
      <c r="AP62" s="15"/>
      <c r="AQ62" s="15"/>
      <c r="AR62" s="16"/>
      <c r="AS62" s="15"/>
      <c r="AT62" s="15"/>
      <c r="AU62" s="16"/>
      <c r="AV62" s="15"/>
      <c r="AW62" s="15"/>
      <c r="AX62" s="16"/>
      <c r="AY62" s="15"/>
      <c r="AZ62" s="15"/>
      <c r="BA62" s="16"/>
      <c r="BB62" s="15"/>
      <c r="BC62" s="15"/>
      <c r="BD62" s="16"/>
      <c r="BE62" s="15"/>
      <c r="BF62" s="15"/>
      <c r="BG62" s="16"/>
      <c r="BH62" s="15"/>
      <c r="BI62" s="15"/>
      <c r="BJ62" s="16"/>
      <c r="BK62" s="15"/>
      <c r="BL62" s="15"/>
      <c r="BM62" s="16"/>
      <c r="BN62" s="15"/>
      <c r="BO62" s="15"/>
      <c r="BP62" s="16"/>
      <c r="BQ62" s="15"/>
      <c r="BR62" s="15"/>
      <c r="BS62" s="16"/>
      <c r="BT62" s="15"/>
      <c r="BU62" s="15"/>
      <c r="BV62" s="16"/>
      <c r="BW62" s="15"/>
      <c r="BX62" s="15"/>
      <c r="BY62" s="16"/>
      <c r="BZ62" s="15"/>
      <c r="CA62" s="15"/>
      <c r="CB62" s="16"/>
      <c r="CC62" s="15"/>
      <c r="CD62" s="15"/>
      <c r="CE62" s="16"/>
    </row>
    <row r="63" spans="1:83" s="6" customFormat="1" ht="14.25" customHeight="1">
      <c r="A63" s="11">
        <v>60</v>
      </c>
      <c r="B63" s="12"/>
      <c r="C63" s="13"/>
      <c r="D63" s="14"/>
      <c r="E63" s="15"/>
      <c r="F63" s="15"/>
      <c r="G63" s="16"/>
      <c r="H63" s="15"/>
      <c r="I63" s="15"/>
      <c r="J63" s="16"/>
      <c r="K63" s="15"/>
      <c r="L63" s="15"/>
      <c r="M63" s="16"/>
      <c r="N63" s="15"/>
      <c r="O63" s="15"/>
      <c r="P63" s="16"/>
      <c r="Q63" s="19"/>
      <c r="R63" s="15"/>
      <c r="S63" s="15"/>
      <c r="T63" s="16"/>
      <c r="U63" s="15"/>
      <c r="V63" s="15"/>
      <c r="W63" s="16"/>
      <c r="X63" s="15"/>
      <c r="Y63" s="15"/>
      <c r="Z63" s="16"/>
      <c r="AA63" s="15"/>
      <c r="AB63" s="15"/>
      <c r="AC63" s="16"/>
      <c r="AD63" s="15"/>
      <c r="AE63" s="15"/>
      <c r="AF63" s="16"/>
      <c r="AG63" s="15"/>
      <c r="AH63" s="15"/>
      <c r="AI63" s="16"/>
      <c r="AJ63" s="15"/>
      <c r="AK63" s="15"/>
      <c r="AL63" s="16"/>
      <c r="AM63" s="15"/>
      <c r="AN63" s="15"/>
      <c r="AO63" s="16"/>
      <c r="AP63" s="15"/>
      <c r="AQ63" s="15"/>
      <c r="AR63" s="16"/>
      <c r="AS63" s="15"/>
      <c r="AT63" s="15"/>
      <c r="AU63" s="16"/>
      <c r="AV63" s="15"/>
      <c r="AW63" s="15"/>
      <c r="AX63" s="16"/>
      <c r="AY63" s="15"/>
      <c r="AZ63" s="15"/>
      <c r="BA63" s="16"/>
      <c r="BB63" s="15"/>
      <c r="BC63" s="15"/>
      <c r="BD63" s="16"/>
      <c r="BE63" s="15"/>
      <c r="BF63" s="15"/>
      <c r="BG63" s="16"/>
      <c r="BH63" s="15"/>
      <c r="BI63" s="15"/>
      <c r="BJ63" s="16"/>
      <c r="BK63" s="15"/>
      <c r="BL63" s="15"/>
      <c r="BM63" s="16"/>
      <c r="BN63" s="15"/>
      <c r="BO63" s="15"/>
      <c r="BP63" s="16"/>
      <c r="BQ63" s="15"/>
      <c r="BR63" s="15"/>
      <c r="BS63" s="16"/>
      <c r="BT63" s="15"/>
      <c r="BU63" s="15"/>
      <c r="BV63" s="16"/>
      <c r="BW63" s="15"/>
      <c r="BX63" s="15"/>
      <c r="BY63" s="16"/>
      <c r="BZ63" s="15"/>
      <c r="CA63" s="15"/>
      <c r="CB63" s="16"/>
      <c r="CC63" s="15"/>
      <c r="CD63" s="15"/>
      <c r="CE63" s="16"/>
    </row>
    <row r="64" spans="1:83" s="6" customFormat="1" ht="14.25" customHeight="1">
      <c r="A64" s="11">
        <v>61</v>
      </c>
      <c r="B64" s="12"/>
      <c r="C64" s="13"/>
      <c r="D64" s="14"/>
      <c r="E64" s="15"/>
      <c r="F64" s="15"/>
      <c r="G64" s="16"/>
      <c r="H64" s="15"/>
      <c r="I64" s="15"/>
      <c r="J64" s="16"/>
      <c r="K64" s="15"/>
      <c r="L64" s="15"/>
      <c r="M64" s="16"/>
      <c r="N64" s="15"/>
      <c r="O64" s="15"/>
      <c r="P64" s="16"/>
      <c r="Q64" s="19"/>
      <c r="R64" s="15"/>
      <c r="S64" s="15"/>
      <c r="T64" s="16"/>
      <c r="U64" s="15"/>
      <c r="V64" s="15"/>
      <c r="W64" s="16"/>
      <c r="X64" s="15"/>
      <c r="Y64" s="15"/>
      <c r="Z64" s="16"/>
      <c r="AA64" s="15"/>
      <c r="AB64" s="15"/>
      <c r="AC64" s="16"/>
      <c r="AD64" s="15"/>
      <c r="AE64" s="15"/>
      <c r="AF64" s="16"/>
      <c r="AG64" s="15"/>
      <c r="AH64" s="15"/>
      <c r="AI64" s="16"/>
      <c r="AJ64" s="15"/>
      <c r="AK64" s="15"/>
      <c r="AL64" s="16"/>
      <c r="AM64" s="15"/>
      <c r="AN64" s="15"/>
      <c r="AO64" s="16"/>
      <c r="AP64" s="15"/>
      <c r="AQ64" s="15"/>
      <c r="AR64" s="16"/>
      <c r="AS64" s="15"/>
      <c r="AT64" s="15"/>
      <c r="AU64" s="16"/>
      <c r="AV64" s="15"/>
      <c r="AW64" s="15"/>
      <c r="AX64" s="16"/>
      <c r="AY64" s="15"/>
      <c r="AZ64" s="15"/>
      <c r="BA64" s="16"/>
      <c r="BB64" s="15"/>
      <c r="BC64" s="15"/>
      <c r="BD64" s="16"/>
      <c r="BE64" s="15"/>
      <c r="BF64" s="15"/>
      <c r="BG64" s="16"/>
      <c r="BH64" s="15"/>
      <c r="BI64" s="15"/>
      <c r="BJ64" s="16"/>
      <c r="BK64" s="15"/>
      <c r="BL64" s="15"/>
      <c r="BM64" s="16"/>
      <c r="BN64" s="15"/>
      <c r="BO64" s="15"/>
      <c r="BP64" s="16"/>
      <c r="BQ64" s="15"/>
      <c r="BR64" s="15"/>
      <c r="BS64" s="16"/>
      <c r="BT64" s="15"/>
      <c r="BU64" s="15"/>
      <c r="BV64" s="16"/>
      <c r="BW64" s="15"/>
      <c r="BX64" s="15"/>
      <c r="BY64" s="16"/>
      <c r="BZ64" s="15"/>
      <c r="CA64" s="15"/>
      <c r="CB64" s="16"/>
      <c r="CC64" s="15"/>
      <c r="CD64" s="15"/>
      <c r="CE64" s="16"/>
    </row>
    <row r="65" spans="1:83" s="6" customFormat="1" ht="14.25" customHeight="1">
      <c r="A65" s="11">
        <v>62</v>
      </c>
      <c r="B65" s="12"/>
      <c r="C65" s="13"/>
      <c r="D65" s="14"/>
      <c r="E65" s="15"/>
      <c r="F65" s="15"/>
      <c r="G65" s="16"/>
      <c r="H65" s="15"/>
      <c r="I65" s="15"/>
      <c r="J65" s="16"/>
      <c r="K65" s="15"/>
      <c r="L65" s="15"/>
      <c r="M65" s="16"/>
      <c r="N65" s="15"/>
      <c r="O65" s="15"/>
      <c r="P65" s="16"/>
      <c r="Q65" s="19"/>
      <c r="R65" s="15"/>
      <c r="S65" s="15"/>
      <c r="T65" s="16"/>
      <c r="U65" s="15"/>
      <c r="V65" s="15"/>
      <c r="W65" s="16"/>
      <c r="X65" s="15"/>
      <c r="Y65" s="15"/>
      <c r="Z65" s="16"/>
      <c r="AA65" s="15"/>
      <c r="AB65" s="15"/>
      <c r="AC65" s="16"/>
      <c r="AD65" s="15"/>
      <c r="AE65" s="15"/>
      <c r="AF65" s="16"/>
      <c r="AG65" s="15"/>
      <c r="AH65" s="15"/>
      <c r="AI65" s="16"/>
      <c r="AJ65" s="15"/>
      <c r="AK65" s="15"/>
      <c r="AL65" s="16"/>
      <c r="AM65" s="15"/>
      <c r="AN65" s="15"/>
      <c r="AO65" s="16"/>
      <c r="AP65" s="15"/>
      <c r="AQ65" s="15"/>
      <c r="AR65" s="16"/>
      <c r="AS65" s="15"/>
      <c r="AT65" s="15"/>
      <c r="AU65" s="16"/>
      <c r="AV65" s="15"/>
      <c r="AW65" s="15"/>
      <c r="AX65" s="16"/>
      <c r="AY65" s="15"/>
      <c r="AZ65" s="15"/>
      <c r="BA65" s="16"/>
      <c r="BB65" s="15"/>
      <c r="BC65" s="15"/>
      <c r="BD65" s="16"/>
      <c r="BE65" s="15"/>
      <c r="BF65" s="15"/>
      <c r="BG65" s="16"/>
      <c r="BH65" s="15"/>
      <c r="BI65" s="15"/>
      <c r="BJ65" s="16"/>
      <c r="BK65" s="15"/>
      <c r="BL65" s="15"/>
      <c r="BM65" s="16"/>
      <c r="BN65" s="15"/>
      <c r="BO65" s="15"/>
      <c r="BP65" s="16"/>
      <c r="BQ65" s="15"/>
      <c r="BR65" s="15"/>
      <c r="BS65" s="16"/>
      <c r="BT65" s="15"/>
      <c r="BU65" s="15"/>
      <c r="BV65" s="16"/>
      <c r="BW65" s="15"/>
      <c r="BX65" s="15"/>
      <c r="BY65" s="16"/>
      <c r="BZ65" s="15"/>
      <c r="CA65" s="15"/>
      <c r="CB65" s="16"/>
      <c r="CC65" s="15"/>
      <c r="CD65" s="15"/>
      <c r="CE65" s="16"/>
    </row>
    <row r="66" spans="1:83" s="6" customFormat="1" ht="14.25" customHeight="1">
      <c r="A66" s="11">
        <v>63</v>
      </c>
      <c r="B66" s="12"/>
      <c r="C66" s="13"/>
      <c r="D66" s="14"/>
      <c r="E66" s="15"/>
      <c r="F66" s="15"/>
      <c r="G66" s="16"/>
      <c r="H66" s="15"/>
      <c r="I66" s="15"/>
      <c r="J66" s="16"/>
      <c r="K66" s="15"/>
      <c r="L66" s="15"/>
      <c r="M66" s="16"/>
      <c r="N66" s="15"/>
      <c r="O66" s="15"/>
      <c r="P66" s="16"/>
      <c r="Q66" s="19"/>
      <c r="R66" s="15"/>
      <c r="S66" s="15"/>
      <c r="T66" s="16"/>
      <c r="U66" s="15"/>
      <c r="V66" s="15"/>
      <c r="W66" s="16"/>
      <c r="X66" s="15"/>
      <c r="Y66" s="15"/>
      <c r="Z66" s="16"/>
      <c r="AA66" s="15"/>
      <c r="AB66" s="15"/>
      <c r="AC66" s="16"/>
      <c r="AD66" s="15"/>
      <c r="AE66" s="15"/>
      <c r="AF66" s="16"/>
      <c r="AG66" s="15"/>
      <c r="AH66" s="15"/>
      <c r="AI66" s="16"/>
      <c r="AJ66" s="15"/>
      <c r="AK66" s="15"/>
      <c r="AL66" s="16"/>
      <c r="AM66" s="15"/>
      <c r="AN66" s="15"/>
      <c r="AO66" s="16"/>
      <c r="AP66" s="15"/>
      <c r="AQ66" s="15"/>
      <c r="AR66" s="16"/>
      <c r="AS66" s="15"/>
      <c r="AT66" s="15"/>
      <c r="AU66" s="16"/>
      <c r="AV66" s="15"/>
      <c r="AW66" s="15"/>
      <c r="AX66" s="16"/>
      <c r="AY66" s="15"/>
      <c r="AZ66" s="15"/>
      <c r="BA66" s="16"/>
      <c r="BB66" s="15"/>
      <c r="BC66" s="15"/>
      <c r="BD66" s="16"/>
      <c r="BE66" s="15"/>
      <c r="BF66" s="15"/>
      <c r="BG66" s="16"/>
      <c r="BH66" s="15"/>
      <c r="BI66" s="15"/>
      <c r="BJ66" s="16"/>
      <c r="BK66" s="15"/>
      <c r="BL66" s="15"/>
      <c r="BM66" s="16"/>
      <c r="BN66" s="15"/>
      <c r="BO66" s="15"/>
      <c r="BP66" s="16"/>
      <c r="BQ66" s="15"/>
      <c r="BR66" s="15"/>
      <c r="BS66" s="16"/>
      <c r="BT66" s="15"/>
      <c r="BU66" s="15"/>
      <c r="BV66" s="16"/>
      <c r="BW66" s="15"/>
      <c r="BX66" s="15"/>
      <c r="BY66" s="16"/>
      <c r="BZ66" s="15"/>
      <c r="CA66" s="15"/>
      <c r="CB66" s="16"/>
      <c r="CC66" s="15"/>
      <c r="CD66" s="15"/>
      <c r="CE66" s="16"/>
    </row>
    <row r="67" spans="1:83" s="6" customFormat="1" ht="14.25" customHeight="1">
      <c r="A67" s="11">
        <v>64</v>
      </c>
      <c r="B67" s="12"/>
      <c r="C67" s="13"/>
      <c r="D67" s="14"/>
      <c r="E67" s="15"/>
      <c r="F67" s="15"/>
      <c r="G67" s="16"/>
      <c r="H67" s="15"/>
      <c r="I67" s="15"/>
      <c r="J67" s="16"/>
      <c r="K67" s="15"/>
      <c r="L67" s="15"/>
      <c r="M67" s="16"/>
      <c r="N67" s="15"/>
      <c r="O67" s="15"/>
      <c r="P67" s="16"/>
      <c r="Q67" s="19"/>
      <c r="R67" s="15"/>
      <c r="S67" s="15"/>
      <c r="T67" s="16"/>
      <c r="U67" s="15"/>
      <c r="V67" s="15"/>
      <c r="W67" s="16"/>
      <c r="X67" s="15"/>
      <c r="Y67" s="15"/>
      <c r="Z67" s="16"/>
      <c r="AA67" s="15"/>
      <c r="AB67" s="15"/>
      <c r="AC67" s="16"/>
      <c r="AD67" s="15"/>
      <c r="AE67" s="15"/>
      <c r="AF67" s="16"/>
      <c r="AG67" s="15"/>
      <c r="AH67" s="15"/>
      <c r="AI67" s="16"/>
      <c r="AJ67" s="15"/>
      <c r="AK67" s="15"/>
      <c r="AL67" s="16"/>
      <c r="AM67" s="15"/>
      <c r="AN67" s="15"/>
      <c r="AO67" s="16"/>
      <c r="AP67" s="15"/>
      <c r="AQ67" s="15"/>
      <c r="AR67" s="16"/>
      <c r="AS67" s="15"/>
      <c r="AT67" s="15"/>
      <c r="AU67" s="16"/>
      <c r="AV67" s="15"/>
      <c r="AW67" s="15"/>
      <c r="AX67" s="16"/>
      <c r="AY67" s="15"/>
      <c r="AZ67" s="15"/>
      <c r="BA67" s="16"/>
      <c r="BB67" s="15"/>
      <c r="BC67" s="15"/>
      <c r="BD67" s="16"/>
      <c r="BE67" s="15"/>
      <c r="BF67" s="15"/>
      <c r="BG67" s="16"/>
      <c r="BH67" s="15"/>
      <c r="BI67" s="15"/>
      <c r="BJ67" s="16"/>
      <c r="BK67" s="15"/>
      <c r="BL67" s="15"/>
      <c r="BM67" s="16"/>
      <c r="BN67" s="15"/>
      <c r="BO67" s="15"/>
      <c r="BP67" s="16"/>
      <c r="BQ67" s="15"/>
      <c r="BR67" s="15"/>
      <c r="BS67" s="16"/>
      <c r="BT67" s="15"/>
      <c r="BU67" s="15"/>
      <c r="BV67" s="16"/>
      <c r="BW67" s="15"/>
      <c r="BX67" s="15"/>
      <c r="BY67" s="16"/>
      <c r="BZ67" s="15"/>
      <c r="CA67" s="15"/>
      <c r="CB67" s="16"/>
      <c r="CC67" s="15"/>
      <c r="CD67" s="15"/>
      <c r="CE67" s="16"/>
    </row>
    <row r="68" spans="1:83" s="6" customFormat="1" ht="14.25" customHeight="1">
      <c r="A68" s="11">
        <v>65</v>
      </c>
      <c r="B68" s="12"/>
      <c r="C68" s="13"/>
      <c r="D68" s="14"/>
      <c r="E68" s="15"/>
      <c r="F68" s="15"/>
      <c r="G68" s="16"/>
      <c r="H68" s="15"/>
      <c r="I68" s="15"/>
      <c r="J68" s="16"/>
      <c r="K68" s="15"/>
      <c r="L68" s="15"/>
      <c r="M68" s="16"/>
      <c r="N68" s="15"/>
      <c r="O68" s="15"/>
      <c r="P68" s="16"/>
      <c r="Q68" s="19"/>
      <c r="R68" s="15"/>
      <c r="S68" s="15"/>
      <c r="T68" s="16"/>
      <c r="U68" s="15"/>
      <c r="V68" s="15"/>
      <c r="W68" s="16"/>
      <c r="X68" s="15"/>
      <c r="Y68" s="15"/>
      <c r="Z68" s="16"/>
      <c r="AA68" s="15"/>
      <c r="AB68" s="15"/>
      <c r="AC68" s="16"/>
      <c r="AD68" s="15"/>
      <c r="AE68" s="15"/>
      <c r="AF68" s="16"/>
      <c r="AG68" s="15"/>
      <c r="AH68" s="15"/>
      <c r="AI68" s="16"/>
      <c r="AJ68" s="15"/>
      <c r="AK68" s="15"/>
      <c r="AL68" s="16"/>
      <c r="AM68" s="15"/>
      <c r="AN68" s="15"/>
      <c r="AO68" s="16"/>
      <c r="AP68" s="15"/>
      <c r="AQ68" s="15"/>
      <c r="AR68" s="16"/>
      <c r="AS68" s="15"/>
      <c r="AT68" s="15"/>
      <c r="AU68" s="16"/>
      <c r="AV68" s="15"/>
      <c r="AW68" s="15"/>
      <c r="AX68" s="16"/>
      <c r="AY68" s="15"/>
      <c r="AZ68" s="15"/>
      <c r="BA68" s="16"/>
      <c r="BB68" s="15"/>
      <c r="BC68" s="15"/>
      <c r="BD68" s="16"/>
      <c r="BE68" s="15"/>
      <c r="BF68" s="15"/>
      <c r="BG68" s="16"/>
      <c r="BH68" s="15"/>
      <c r="BI68" s="15"/>
      <c r="BJ68" s="16"/>
      <c r="BK68" s="15"/>
      <c r="BL68" s="15"/>
      <c r="BM68" s="16"/>
      <c r="BN68" s="15"/>
      <c r="BO68" s="15"/>
      <c r="BP68" s="16"/>
      <c r="BQ68" s="15"/>
      <c r="BR68" s="15"/>
      <c r="BS68" s="16"/>
      <c r="BT68" s="15"/>
      <c r="BU68" s="15"/>
      <c r="BV68" s="16"/>
      <c r="BW68" s="15"/>
      <c r="BX68" s="15"/>
      <c r="BY68" s="16"/>
      <c r="BZ68" s="15"/>
      <c r="CA68" s="15"/>
      <c r="CB68" s="16"/>
      <c r="CC68" s="15"/>
      <c r="CD68" s="15"/>
      <c r="CE68" s="16"/>
    </row>
    <row r="69" spans="1:83" s="6" customFormat="1" ht="14.25" customHeight="1">
      <c r="A69" s="11">
        <v>66</v>
      </c>
      <c r="B69" s="12"/>
      <c r="C69" s="13"/>
      <c r="D69" s="14"/>
      <c r="E69" s="15"/>
      <c r="F69" s="15"/>
      <c r="G69" s="16"/>
      <c r="H69" s="15"/>
      <c r="I69" s="15"/>
      <c r="J69" s="16"/>
      <c r="K69" s="15"/>
      <c r="L69" s="15"/>
      <c r="M69" s="16"/>
      <c r="N69" s="15"/>
      <c r="O69" s="15"/>
      <c r="P69" s="16"/>
      <c r="Q69" s="19"/>
      <c r="R69" s="15"/>
      <c r="S69" s="15"/>
      <c r="T69" s="16"/>
      <c r="U69" s="15"/>
      <c r="V69" s="15"/>
      <c r="W69" s="16"/>
      <c r="X69" s="15"/>
      <c r="Y69" s="15"/>
      <c r="Z69" s="16"/>
      <c r="AA69" s="15"/>
      <c r="AB69" s="15"/>
      <c r="AC69" s="16"/>
      <c r="AD69" s="15"/>
      <c r="AE69" s="15"/>
      <c r="AF69" s="16"/>
      <c r="AG69" s="15"/>
      <c r="AH69" s="15"/>
      <c r="AI69" s="16"/>
      <c r="AJ69" s="15"/>
      <c r="AK69" s="15"/>
      <c r="AL69" s="16"/>
      <c r="AM69" s="15"/>
      <c r="AN69" s="15"/>
      <c r="AO69" s="16"/>
      <c r="AP69" s="15"/>
      <c r="AQ69" s="15"/>
      <c r="AR69" s="16"/>
      <c r="AS69" s="15"/>
      <c r="AT69" s="15"/>
      <c r="AU69" s="16"/>
      <c r="AV69" s="15"/>
      <c r="AW69" s="15"/>
      <c r="AX69" s="16"/>
      <c r="AY69" s="15"/>
      <c r="AZ69" s="15"/>
      <c r="BA69" s="16"/>
      <c r="BB69" s="15"/>
      <c r="BC69" s="15"/>
      <c r="BD69" s="16"/>
      <c r="BE69" s="15"/>
      <c r="BF69" s="15"/>
      <c r="BG69" s="16"/>
      <c r="BH69" s="15"/>
      <c r="BI69" s="15"/>
      <c r="BJ69" s="16"/>
      <c r="BK69" s="15"/>
      <c r="BL69" s="15"/>
      <c r="BM69" s="16"/>
      <c r="BN69" s="15"/>
      <c r="BO69" s="15"/>
      <c r="BP69" s="16"/>
      <c r="BQ69" s="15"/>
      <c r="BR69" s="15"/>
      <c r="BS69" s="16"/>
      <c r="BT69" s="15"/>
      <c r="BU69" s="15"/>
      <c r="BV69" s="16"/>
      <c r="BW69" s="15"/>
      <c r="BX69" s="15"/>
      <c r="BY69" s="16"/>
      <c r="BZ69" s="15"/>
      <c r="CA69" s="15"/>
      <c r="CB69" s="16"/>
      <c r="CC69" s="15"/>
      <c r="CD69" s="15"/>
      <c r="CE69" s="16"/>
    </row>
    <row r="70" spans="1:83" s="6" customFormat="1" ht="14.25" customHeight="1">
      <c r="A70" s="11">
        <v>67</v>
      </c>
      <c r="B70" s="12"/>
      <c r="C70" s="13"/>
      <c r="D70" s="14"/>
      <c r="E70" s="15"/>
      <c r="F70" s="15"/>
      <c r="G70" s="16"/>
      <c r="H70" s="15"/>
      <c r="I70" s="15"/>
      <c r="J70" s="16"/>
      <c r="K70" s="15"/>
      <c r="L70" s="15"/>
      <c r="M70" s="16"/>
      <c r="N70" s="15"/>
      <c r="O70" s="15"/>
      <c r="P70" s="16"/>
      <c r="Q70" s="19"/>
      <c r="R70" s="15"/>
      <c r="S70" s="15"/>
      <c r="T70" s="16"/>
      <c r="U70" s="15"/>
      <c r="V70" s="15"/>
      <c r="W70" s="16"/>
      <c r="X70" s="15"/>
      <c r="Y70" s="15"/>
      <c r="Z70" s="16"/>
      <c r="AA70" s="15"/>
      <c r="AB70" s="15"/>
      <c r="AC70" s="16"/>
      <c r="AD70" s="15"/>
      <c r="AE70" s="15"/>
      <c r="AF70" s="16"/>
      <c r="AG70" s="15"/>
      <c r="AH70" s="15"/>
      <c r="AI70" s="16"/>
      <c r="AJ70" s="15"/>
      <c r="AK70" s="15"/>
      <c r="AL70" s="16"/>
      <c r="AM70" s="15"/>
      <c r="AN70" s="15"/>
      <c r="AO70" s="16"/>
      <c r="AP70" s="15"/>
      <c r="AQ70" s="15"/>
      <c r="AR70" s="16"/>
      <c r="AS70" s="15"/>
      <c r="AT70" s="15"/>
      <c r="AU70" s="16"/>
      <c r="AV70" s="15"/>
      <c r="AW70" s="15"/>
      <c r="AX70" s="16"/>
      <c r="AY70" s="15"/>
      <c r="AZ70" s="15"/>
      <c r="BA70" s="16"/>
      <c r="BB70" s="15"/>
      <c r="BC70" s="15"/>
      <c r="BD70" s="16"/>
      <c r="BE70" s="15"/>
      <c r="BF70" s="15"/>
      <c r="BG70" s="16"/>
      <c r="BH70" s="15"/>
      <c r="BI70" s="15"/>
      <c r="BJ70" s="16"/>
      <c r="BK70" s="15"/>
      <c r="BL70" s="15"/>
      <c r="BM70" s="16"/>
      <c r="BN70" s="15"/>
      <c r="BO70" s="15"/>
      <c r="BP70" s="16"/>
      <c r="BQ70" s="15"/>
      <c r="BR70" s="15"/>
      <c r="BS70" s="16"/>
      <c r="BT70" s="15"/>
      <c r="BU70" s="15"/>
      <c r="BV70" s="16"/>
      <c r="BW70" s="15"/>
      <c r="BX70" s="15"/>
      <c r="BY70" s="16"/>
      <c r="BZ70" s="15"/>
      <c r="CA70" s="15"/>
      <c r="CB70" s="16"/>
      <c r="CC70" s="15"/>
      <c r="CD70" s="15"/>
      <c r="CE70" s="16"/>
    </row>
    <row r="71" spans="1:83" s="6" customFormat="1" ht="14.25" customHeight="1">
      <c r="A71" s="11">
        <v>68</v>
      </c>
      <c r="B71" s="12"/>
      <c r="C71" s="13"/>
      <c r="D71" s="14"/>
      <c r="E71" s="15"/>
      <c r="F71" s="15"/>
      <c r="G71" s="16"/>
      <c r="H71" s="15"/>
      <c r="I71" s="15"/>
      <c r="J71" s="16"/>
      <c r="K71" s="15"/>
      <c r="L71" s="15"/>
      <c r="M71" s="16"/>
      <c r="N71" s="15"/>
      <c r="O71" s="15"/>
      <c r="P71" s="16"/>
      <c r="Q71" s="19"/>
      <c r="R71" s="15"/>
      <c r="S71" s="15"/>
      <c r="T71" s="16"/>
      <c r="U71" s="15"/>
      <c r="V71" s="15"/>
      <c r="W71" s="16"/>
      <c r="X71" s="15"/>
      <c r="Y71" s="15"/>
      <c r="Z71" s="16"/>
      <c r="AA71" s="15"/>
      <c r="AB71" s="15"/>
      <c r="AC71" s="16"/>
      <c r="AD71" s="15"/>
      <c r="AE71" s="15"/>
      <c r="AF71" s="16"/>
      <c r="AG71" s="15"/>
      <c r="AH71" s="15"/>
      <c r="AI71" s="16"/>
      <c r="AJ71" s="15"/>
      <c r="AK71" s="15"/>
      <c r="AL71" s="16"/>
      <c r="AM71" s="15"/>
      <c r="AN71" s="15"/>
      <c r="AO71" s="16"/>
      <c r="AP71" s="15"/>
      <c r="AQ71" s="15"/>
      <c r="AR71" s="16"/>
      <c r="AS71" s="15"/>
      <c r="AT71" s="15"/>
      <c r="AU71" s="16"/>
      <c r="AV71" s="15"/>
      <c r="AW71" s="15"/>
      <c r="AX71" s="16"/>
      <c r="AY71" s="15"/>
      <c r="AZ71" s="15"/>
      <c r="BA71" s="16"/>
      <c r="BB71" s="15"/>
      <c r="BC71" s="15"/>
      <c r="BD71" s="16"/>
      <c r="BE71" s="15"/>
      <c r="BF71" s="15"/>
      <c r="BG71" s="16"/>
      <c r="BH71" s="15"/>
      <c r="BI71" s="15"/>
      <c r="BJ71" s="16"/>
      <c r="BK71" s="15"/>
      <c r="BL71" s="15"/>
      <c r="BM71" s="16"/>
      <c r="BN71" s="15"/>
      <c r="BO71" s="15"/>
      <c r="BP71" s="16"/>
      <c r="BQ71" s="15"/>
      <c r="BR71" s="15"/>
      <c r="BS71" s="16"/>
      <c r="BT71" s="15"/>
      <c r="BU71" s="15"/>
      <c r="BV71" s="16"/>
      <c r="BW71" s="15"/>
      <c r="BX71" s="15"/>
      <c r="BY71" s="16"/>
      <c r="BZ71" s="15"/>
      <c r="CA71" s="15"/>
      <c r="CB71" s="16"/>
      <c r="CC71" s="15"/>
      <c r="CD71" s="15"/>
      <c r="CE71" s="16"/>
    </row>
    <row r="72" spans="1:83" s="6" customFormat="1" ht="14.25" customHeight="1">
      <c r="A72" s="11">
        <v>69</v>
      </c>
      <c r="B72" s="12"/>
      <c r="C72" s="13"/>
      <c r="D72" s="14"/>
      <c r="E72" s="15"/>
      <c r="F72" s="15"/>
      <c r="G72" s="16"/>
      <c r="H72" s="15"/>
      <c r="I72" s="15"/>
      <c r="J72" s="16"/>
      <c r="K72" s="15"/>
      <c r="L72" s="15"/>
      <c r="M72" s="16"/>
      <c r="N72" s="15"/>
      <c r="O72" s="15"/>
      <c r="P72" s="16"/>
      <c r="Q72" s="19"/>
      <c r="R72" s="15"/>
      <c r="S72" s="15"/>
      <c r="T72" s="16"/>
      <c r="U72" s="15"/>
      <c r="V72" s="15"/>
      <c r="W72" s="16"/>
      <c r="X72" s="15"/>
      <c r="Y72" s="15"/>
      <c r="Z72" s="16"/>
      <c r="AA72" s="15"/>
      <c r="AB72" s="15"/>
      <c r="AC72" s="16"/>
      <c r="AD72" s="15"/>
      <c r="AE72" s="15"/>
      <c r="AF72" s="16"/>
      <c r="AG72" s="15"/>
      <c r="AH72" s="15"/>
      <c r="AI72" s="16"/>
      <c r="AJ72" s="15"/>
      <c r="AK72" s="15"/>
      <c r="AL72" s="16"/>
      <c r="AM72" s="15"/>
      <c r="AN72" s="15"/>
      <c r="AO72" s="16"/>
      <c r="AP72" s="15"/>
      <c r="AQ72" s="15"/>
      <c r="AR72" s="16"/>
      <c r="AS72" s="15"/>
      <c r="AT72" s="15"/>
      <c r="AU72" s="16"/>
      <c r="AV72" s="15"/>
      <c r="AW72" s="15"/>
      <c r="AX72" s="16"/>
      <c r="AY72" s="15"/>
      <c r="AZ72" s="15"/>
      <c r="BA72" s="16"/>
      <c r="BB72" s="15"/>
      <c r="BC72" s="15"/>
      <c r="BD72" s="16"/>
      <c r="BE72" s="15"/>
      <c r="BF72" s="15"/>
      <c r="BG72" s="16"/>
      <c r="BH72" s="15"/>
      <c r="BI72" s="15"/>
      <c r="BJ72" s="16"/>
      <c r="BK72" s="15"/>
      <c r="BL72" s="15"/>
      <c r="BM72" s="16"/>
      <c r="BN72" s="15"/>
      <c r="BO72" s="15"/>
      <c r="BP72" s="16"/>
      <c r="BQ72" s="15"/>
      <c r="BR72" s="15"/>
      <c r="BS72" s="16"/>
      <c r="BT72" s="15"/>
      <c r="BU72" s="15"/>
      <c r="BV72" s="16"/>
      <c r="BW72" s="15"/>
      <c r="BX72" s="15"/>
      <c r="BY72" s="16"/>
      <c r="BZ72" s="15"/>
      <c r="CA72" s="15"/>
      <c r="CB72" s="16"/>
      <c r="CC72" s="15"/>
      <c r="CD72" s="15"/>
      <c r="CE72" s="16"/>
    </row>
    <row r="73" spans="1:83" s="6" customFormat="1" ht="14.25" customHeight="1">
      <c r="A73" s="11">
        <v>70</v>
      </c>
      <c r="B73" s="12"/>
      <c r="C73" s="13"/>
      <c r="D73" s="14"/>
      <c r="E73" s="15"/>
      <c r="F73" s="15"/>
      <c r="G73" s="16"/>
      <c r="H73" s="15"/>
      <c r="I73" s="15"/>
      <c r="J73" s="16"/>
      <c r="K73" s="15"/>
      <c r="L73" s="15"/>
      <c r="M73" s="16"/>
      <c r="N73" s="15"/>
      <c r="O73" s="15"/>
      <c r="P73" s="16"/>
      <c r="Q73" s="19"/>
      <c r="R73" s="15"/>
      <c r="S73" s="15"/>
      <c r="T73" s="16"/>
      <c r="U73" s="15"/>
      <c r="V73" s="15"/>
      <c r="W73" s="16"/>
      <c r="X73" s="15"/>
      <c r="Y73" s="15"/>
      <c r="Z73" s="16"/>
      <c r="AA73" s="15"/>
      <c r="AB73" s="15"/>
      <c r="AC73" s="16"/>
      <c r="AD73" s="15"/>
      <c r="AE73" s="15"/>
      <c r="AF73" s="16"/>
      <c r="AG73" s="15"/>
      <c r="AH73" s="15"/>
      <c r="AI73" s="16"/>
      <c r="AJ73" s="15"/>
      <c r="AK73" s="15"/>
      <c r="AL73" s="16"/>
      <c r="AM73" s="15"/>
      <c r="AN73" s="15"/>
      <c r="AO73" s="16"/>
      <c r="AP73" s="15"/>
      <c r="AQ73" s="15"/>
      <c r="AR73" s="16"/>
      <c r="AS73" s="15"/>
      <c r="AT73" s="15"/>
      <c r="AU73" s="16"/>
      <c r="AV73" s="15"/>
      <c r="AW73" s="15"/>
      <c r="AX73" s="16"/>
      <c r="AY73" s="15"/>
      <c r="AZ73" s="15"/>
      <c r="BA73" s="16"/>
      <c r="BB73" s="15"/>
      <c r="BC73" s="15"/>
      <c r="BD73" s="16"/>
      <c r="BE73" s="15"/>
      <c r="BF73" s="15"/>
      <c r="BG73" s="16"/>
      <c r="BH73" s="15"/>
      <c r="BI73" s="15"/>
      <c r="BJ73" s="16"/>
      <c r="BK73" s="15"/>
      <c r="BL73" s="15"/>
      <c r="BM73" s="16"/>
      <c r="BN73" s="15"/>
      <c r="BO73" s="15"/>
      <c r="BP73" s="16"/>
      <c r="BQ73" s="15"/>
      <c r="BR73" s="15"/>
      <c r="BS73" s="16"/>
      <c r="BT73" s="15"/>
      <c r="BU73" s="15"/>
      <c r="BV73" s="16"/>
      <c r="BW73" s="15"/>
      <c r="BX73" s="15"/>
      <c r="BY73" s="16"/>
      <c r="BZ73" s="15"/>
      <c r="CA73" s="15"/>
      <c r="CB73" s="16"/>
      <c r="CC73" s="15"/>
      <c r="CD73" s="15"/>
      <c r="CE73" s="16"/>
    </row>
    <row r="74" spans="1:83" s="6" customFormat="1" ht="14.25" customHeight="1">
      <c r="A74" s="11">
        <v>71</v>
      </c>
      <c r="B74" s="12"/>
      <c r="C74" s="13"/>
      <c r="D74" s="14"/>
      <c r="E74" s="15"/>
      <c r="F74" s="15"/>
      <c r="G74" s="16"/>
      <c r="H74" s="15"/>
      <c r="I74" s="15"/>
      <c r="J74" s="16"/>
      <c r="K74" s="15"/>
      <c r="L74" s="15"/>
      <c r="M74" s="16"/>
      <c r="N74" s="15"/>
      <c r="O74" s="15"/>
      <c r="P74" s="16"/>
      <c r="Q74" s="19"/>
      <c r="R74" s="15"/>
      <c r="S74" s="15"/>
      <c r="T74" s="16"/>
      <c r="U74" s="15"/>
      <c r="V74" s="15"/>
      <c r="W74" s="16"/>
      <c r="X74" s="15"/>
      <c r="Y74" s="15"/>
      <c r="Z74" s="16"/>
      <c r="AA74" s="15"/>
      <c r="AB74" s="15"/>
      <c r="AC74" s="16"/>
      <c r="AD74" s="15"/>
      <c r="AE74" s="15"/>
      <c r="AF74" s="16"/>
      <c r="AG74" s="15"/>
      <c r="AH74" s="15"/>
      <c r="AI74" s="16"/>
      <c r="AJ74" s="15"/>
      <c r="AK74" s="15"/>
      <c r="AL74" s="16"/>
      <c r="AM74" s="15"/>
      <c r="AN74" s="15"/>
      <c r="AO74" s="16"/>
      <c r="AP74" s="15"/>
      <c r="AQ74" s="15"/>
      <c r="AR74" s="16"/>
      <c r="AS74" s="15"/>
      <c r="AT74" s="15"/>
      <c r="AU74" s="16"/>
      <c r="AV74" s="15"/>
      <c r="AW74" s="15"/>
      <c r="AX74" s="16"/>
      <c r="AY74" s="15"/>
      <c r="AZ74" s="15"/>
      <c r="BA74" s="16"/>
      <c r="BB74" s="15"/>
      <c r="BC74" s="15"/>
      <c r="BD74" s="16"/>
      <c r="BE74" s="15"/>
      <c r="BF74" s="15"/>
      <c r="BG74" s="16"/>
      <c r="BH74" s="15"/>
      <c r="BI74" s="15"/>
      <c r="BJ74" s="16"/>
      <c r="BK74" s="15"/>
      <c r="BL74" s="15"/>
      <c r="BM74" s="16"/>
      <c r="BN74" s="15"/>
      <c r="BO74" s="15"/>
      <c r="BP74" s="16"/>
      <c r="BQ74" s="15"/>
      <c r="BR74" s="15"/>
      <c r="BS74" s="16"/>
      <c r="BT74" s="15"/>
      <c r="BU74" s="15"/>
      <c r="BV74" s="16"/>
      <c r="BW74" s="15"/>
      <c r="BX74" s="15"/>
      <c r="BY74" s="16"/>
      <c r="BZ74" s="15"/>
      <c r="CA74" s="15"/>
      <c r="CB74" s="16"/>
      <c r="CC74" s="15"/>
      <c r="CD74" s="15"/>
      <c r="CE74" s="16"/>
    </row>
    <row r="75" spans="1:83" s="6" customFormat="1" ht="14.25" customHeight="1">
      <c r="A75" s="11">
        <v>72</v>
      </c>
      <c r="B75" s="12"/>
      <c r="C75" s="13"/>
      <c r="D75" s="14"/>
      <c r="E75" s="15"/>
      <c r="F75" s="15"/>
      <c r="G75" s="16"/>
      <c r="H75" s="15"/>
      <c r="I75" s="15"/>
      <c r="J75" s="16"/>
      <c r="K75" s="15"/>
      <c r="L75" s="15"/>
      <c r="M75" s="16"/>
      <c r="N75" s="15"/>
      <c r="O75" s="15"/>
      <c r="P75" s="16"/>
      <c r="Q75" s="19"/>
      <c r="R75" s="15"/>
      <c r="S75" s="15"/>
      <c r="T75" s="16"/>
      <c r="U75" s="15"/>
      <c r="V75" s="15"/>
      <c r="W75" s="16"/>
      <c r="X75" s="15"/>
      <c r="Y75" s="15"/>
      <c r="Z75" s="16"/>
      <c r="AA75" s="15"/>
      <c r="AB75" s="15"/>
      <c r="AC75" s="16"/>
      <c r="AD75" s="15"/>
      <c r="AE75" s="15"/>
      <c r="AF75" s="16"/>
      <c r="AG75" s="15"/>
      <c r="AH75" s="15"/>
      <c r="AI75" s="16"/>
      <c r="AJ75" s="15"/>
      <c r="AK75" s="15"/>
      <c r="AL75" s="16"/>
      <c r="AM75" s="15"/>
      <c r="AN75" s="15"/>
      <c r="AO75" s="16"/>
      <c r="AP75" s="15"/>
      <c r="AQ75" s="15"/>
      <c r="AR75" s="16"/>
      <c r="AS75" s="15"/>
      <c r="AT75" s="15"/>
      <c r="AU75" s="16"/>
      <c r="AV75" s="15"/>
      <c r="AW75" s="15"/>
      <c r="AX75" s="16"/>
      <c r="AY75" s="15"/>
      <c r="AZ75" s="15"/>
      <c r="BA75" s="16"/>
      <c r="BB75" s="15"/>
      <c r="BC75" s="15"/>
      <c r="BD75" s="16"/>
      <c r="BE75" s="15"/>
      <c r="BF75" s="15"/>
      <c r="BG75" s="16"/>
      <c r="BH75" s="15"/>
      <c r="BI75" s="15"/>
      <c r="BJ75" s="16"/>
      <c r="BK75" s="15"/>
      <c r="BL75" s="15"/>
      <c r="BM75" s="16"/>
      <c r="BN75" s="15"/>
      <c r="BO75" s="15"/>
      <c r="BP75" s="16"/>
      <c r="BQ75" s="15"/>
      <c r="BR75" s="15"/>
      <c r="BS75" s="16"/>
      <c r="BT75" s="15"/>
      <c r="BU75" s="15"/>
      <c r="BV75" s="16"/>
      <c r="BW75" s="15"/>
      <c r="BX75" s="15"/>
      <c r="BY75" s="16"/>
      <c r="BZ75" s="15"/>
      <c r="CA75" s="15"/>
      <c r="CB75" s="16"/>
      <c r="CC75" s="15"/>
      <c r="CD75" s="15"/>
      <c r="CE75" s="16"/>
    </row>
    <row r="76" spans="1:83" s="6" customFormat="1" ht="14.25" customHeight="1">
      <c r="A76" s="11">
        <v>73</v>
      </c>
      <c r="B76" s="12"/>
      <c r="C76" s="13"/>
      <c r="D76" s="14"/>
      <c r="E76" s="15"/>
      <c r="F76" s="15"/>
      <c r="G76" s="16"/>
      <c r="H76" s="15"/>
      <c r="I76" s="15"/>
      <c r="J76" s="16"/>
      <c r="K76" s="15"/>
      <c r="L76" s="15"/>
      <c r="M76" s="16"/>
      <c r="N76" s="15"/>
      <c r="O76" s="15"/>
      <c r="P76" s="16"/>
      <c r="Q76" s="19"/>
      <c r="R76" s="15"/>
      <c r="S76" s="15"/>
      <c r="T76" s="16"/>
      <c r="U76" s="15"/>
      <c r="V76" s="15"/>
      <c r="W76" s="16"/>
      <c r="X76" s="15"/>
      <c r="Y76" s="15"/>
      <c r="Z76" s="16"/>
      <c r="AA76" s="15"/>
      <c r="AB76" s="15"/>
      <c r="AC76" s="16"/>
      <c r="AD76" s="15"/>
      <c r="AE76" s="15"/>
      <c r="AF76" s="16"/>
      <c r="AG76" s="15"/>
      <c r="AH76" s="15"/>
      <c r="AI76" s="16"/>
      <c r="AJ76" s="15"/>
      <c r="AK76" s="15"/>
      <c r="AL76" s="16"/>
      <c r="AM76" s="15"/>
      <c r="AN76" s="15"/>
      <c r="AO76" s="16"/>
      <c r="AP76" s="15"/>
      <c r="AQ76" s="15"/>
      <c r="AR76" s="16"/>
      <c r="AS76" s="15"/>
      <c r="AT76" s="15"/>
      <c r="AU76" s="16"/>
      <c r="AV76" s="15"/>
      <c r="AW76" s="15"/>
      <c r="AX76" s="16"/>
      <c r="AY76" s="15"/>
      <c r="AZ76" s="15"/>
      <c r="BA76" s="16"/>
      <c r="BB76" s="15"/>
      <c r="BC76" s="15"/>
      <c r="BD76" s="16"/>
      <c r="BE76" s="15"/>
      <c r="BF76" s="15"/>
      <c r="BG76" s="16"/>
      <c r="BH76" s="15"/>
      <c r="BI76" s="15"/>
      <c r="BJ76" s="16"/>
      <c r="BK76" s="15"/>
      <c r="BL76" s="15"/>
      <c r="BM76" s="16"/>
      <c r="BN76" s="15"/>
      <c r="BO76" s="15"/>
      <c r="BP76" s="16"/>
      <c r="BQ76" s="15"/>
      <c r="BR76" s="15"/>
      <c r="BS76" s="16"/>
      <c r="BT76" s="15"/>
      <c r="BU76" s="15"/>
      <c r="BV76" s="16"/>
      <c r="BW76" s="15"/>
      <c r="BX76" s="15"/>
      <c r="BY76" s="16"/>
      <c r="BZ76" s="15"/>
      <c r="CA76" s="15"/>
      <c r="CB76" s="16"/>
      <c r="CC76" s="15"/>
      <c r="CD76" s="15"/>
      <c r="CE76" s="16"/>
    </row>
    <row r="77" spans="1:83" s="6" customFormat="1" ht="14.25" customHeight="1">
      <c r="A77" s="11">
        <v>74</v>
      </c>
      <c r="B77" s="12"/>
      <c r="C77" s="13"/>
      <c r="D77" s="14"/>
      <c r="E77" s="15"/>
      <c r="F77" s="15"/>
      <c r="G77" s="16"/>
      <c r="H77" s="15"/>
      <c r="I77" s="15"/>
      <c r="J77" s="16"/>
      <c r="K77" s="15"/>
      <c r="L77" s="15"/>
      <c r="M77" s="16"/>
      <c r="N77" s="15"/>
      <c r="O77" s="15"/>
      <c r="P77" s="16"/>
      <c r="Q77" s="19"/>
      <c r="R77" s="15"/>
      <c r="S77" s="15"/>
      <c r="T77" s="16"/>
      <c r="U77" s="15"/>
      <c r="V77" s="15"/>
      <c r="W77" s="16"/>
      <c r="X77" s="15"/>
      <c r="Y77" s="15"/>
      <c r="Z77" s="16"/>
      <c r="AA77" s="15"/>
      <c r="AB77" s="15"/>
      <c r="AC77" s="16"/>
      <c r="AD77" s="15"/>
      <c r="AE77" s="15"/>
      <c r="AF77" s="16"/>
      <c r="AG77" s="15"/>
      <c r="AH77" s="15"/>
      <c r="AI77" s="16"/>
      <c r="AJ77" s="15"/>
      <c r="AK77" s="15"/>
      <c r="AL77" s="16"/>
      <c r="AM77" s="15"/>
      <c r="AN77" s="15"/>
      <c r="AO77" s="16"/>
      <c r="AP77" s="15"/>
      <c r="AQ77" s="15"/>
      <c r="AR77" s="16"/>
      <c r="AS77" s="15"/>
      <c r="AT77" s="15"/>
      <c r="AU77" s="16"/>
      <c r="AV77" s="15"/>
      <c r="AW77" s="15"/>
      <c r="AX77" s="16"/>
      <c r="AY77" s="15"/>
      <c r="AZ77" s="15"/>
      <c r="BA77" s="16"/>
      <c r="BB77" s="15"/>
      <c r="BC77" s="15"/>
      <c r="BD77" s="16"/>
      <c r="BE77" s="15"/>
      <c r="BF77" s="15"/>
      <c r="BG77" s="16"/>
      <c r="BH77" s="15"/>
      <c r="BI77" s="15"/>
      <c r="BJ77" s="16"/>
      <c r="BK77" s="15"/>
      <c r="BL77" s="15"/>
      <c r="BM77" s="16"/>
      <c r="BN77" s="15"/>
      <c r="BO77" s="15"/>
      <c r="BP77" s="16"/>
      <c r="BQ77" s="15"/>
      <c r="BR77" s="15"/>
      <c r="BS77" s="16"/>
      <c r="BT77" s="15"/>
      <c r="BU77" s="15"/>
      <c r="BV77" s="16"/>
      <c r="BW77" s="15"/>
      <c r="BX77" s="15"/>
      <c r="BY77" s="16"/>
      <c r="BZ77" s="15"/>
      <c r="CA77" s="15"/>
      <c r="CB77" s="16"/>
      <c r="CC77" s="15"/>
      <c r="CD77" s="15"/>
      <c r="CE77" s="16"/>
    </row>
  </sheetData>
  <sheetProtection autoFilter="0" pivotTables="0"/>
  <protectedRanges>
    <protectedRange sqref="A3:IV80" name="区域1" securityDescriptor=""/>
  </protectedRanges>
  <mergeCells count="17">
    <mergeCell ref="BN2:BS2"/>
    <mergeCell ref="BT2:BY2"/>
    <mergeCell ref="BZ2:CE2"/>
    <mergeCell ref="AP2:AU2"/>
    <mergeCell ref="AV2:BA2"/>
    <mergeCell ref="BB2:BG2"/>
    <mergeCell ref="BH2:BM2"/>
    <mergeCell ref="A2:A3"/>
    <mergeCell ref="B2:B3"/>
    <mergeCell ref="C2:C3"/>
    <mergeCell ref="D2:D3"/>
    <mergeCell ref="AJ2:AO2"/>
    <mergeCell ref="E2:J2"/>
    <mergeCell ref="K2:P2"/>
    <mergeCell ref="R2:W2"/>
    <mergeCell ref="X2:AC2"/>
    <mergeCell ref="AD2:AI2"/>
  </mergeCells>
  <phoneticPr fontId="3"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B1:V81"/>
  <sheetViews>
    <sheetView workbookViewId="0">
      <pane xSplit="1" ySplit="5" topLeftCell="B24" activePane="bottomRight" state="frozen"/>
      <selection pane="topRight"/>
      <selection pane="bottomLeft"/>
      <selection pane="bottomRight" activeCell="B38" sqref="B38"/>
    </sheetView>
  </sheetViews>
  <sheetFormatPr defaultColWidth="9" defaultRowHeight="12"/>
  <cols>
    <col min="1" max="3" width="9" style="2"/>
    <col min="4" max="4" width="11.375" style="2" customWidth="1"/>
    <col min="5" max="5" width="8" style="2" customWidth="1"/>
    <col min="6" max="7" width="9.625" style="2" customWidth="1"/>
    <col min="8" max="8" width="8" style="2" customWidth="1"/>
    <col min="9" max="9" width="13.125" style="2" customWidth="1"/>
    <col min="10" max="16384" width="9" style="2"/>
  </cols>
  <sheetData>
    <row r="1" spans="2:16" ht="15" customHeight="1">
      <c r="B1" s="2" t="s">
        <v>10</v>
      </c>
      <c r="C1" s="2" t="s">
        <v>73</v>
      </c>
      <c r="D1" s="2" t="s">
        <v>108</v>
      </c>
      <c r="E1" s="2" t="s">
        <v>112</v>
      </c>
      <c r="F1" s="2" t="s">
        <v>116</v>
      </c>
      <c r="G1" s="2" t="s">
        <v>120</v>
      </c>
      <c r="H1" s="2" t="s">
        <v>124</v>
      </c>
      <c r="I1" s="2" t="s">
        <v>127</v>
      </c>
      <c r="J1" s="2" t="s">
        <v>130</v>
      </c>
      <c r="K1" s="2" t="s">
        <v>133</v>
      </c>
      <c r="L1" s="2" t="s">
        <v>136</v>
      </c>
      <c r="M1" s="2" t="s">
        <v>139</v>
      </c>
      <c r="N1" s="2" t="s">
        <v>142</v>
      </c>
    </row>
    <row r="2" spans="2:16" ht="15" customHeight="1">
      <c r="B2" s="2" t="s">
        <v>11</v>
      </c>
      <c r="C2" s="2" t="s">
        <v>6</v>
      </c>
      <c r="D2" s="1" t="s">
        <v>109</v>
      </c>
      <c r="E2" s="1" t="s">
        <v>134</v>
      </c>
      <c r="F2" s="1" t="s">
        <v>140</v>
      </c>
      <c r="G2" s="1" t="s">
        <v>145</v>
      </c>
      <c r="H2" s="1" t="s">
        <v>227</v>
      </c>
      <c r="I2" s="1" t="s">
        <v>74</v>
      </c>
      <c r="J2" s="1" t="s">
        <v>117</v>
      </c>
      <c r="K2" s="1" t="s">
        <v>121</v>
      </c>
      <c r="L2" s="1" t="s">
        <v>107</v>
      </c>
      <c r="M2" s="1" t="s">
        <v>137</v>
      </c>
      <c r="N2" s="1" t="s">
        <v>143</v>
      </c>
      <c r="O2" s="1" t="s">
        <v>228</v>
      </c>
      <c r="P2" s="1" t="s">
        <v>229</v>
      </c>
    </row>
    <row r="3" spans="2:16" ht="15" customHeight="1">
      <c r="B3" s="2" t="s">
        <v>230</v>
      </c>
      <c r="C3" s="1" t="s">
        <v>231</v>
      </c>
      <c r="D3" s="1" t="s">
        <v>232</v>
      </c>
      <c r="E3" s="1" t="s">
        <v>5</v>
      </c>
      <c r="F3" s="1" t="s">
        <v>233</v>
      </c>
      <c r="G3" s="1" t="s">
        <v>234</v>
      </c>
      <c r="H3" s="1" t="s">
        <v>235</v>
      </c>
      <c r="I3" s="1" t="s">
        <v>236</v>
      </c>
      <c r="J3" s="1" t="s">
        <v>5</v>
      </c>
      <c r="K3" s="1" t="s">
        <v>113</v>
      </c>
      <c r="L3" s="1" t="s">
        <v>4</v>
      </c>
      <c r="M3" s="1"/>
      <c r="N3" s="1"/>
    </row>
    <row r="4" spans="2:16" s="1" customFormat="1" ht="15" customHeight="1">
      <c r="B4" s="1" t="s">
        <v>237</v>
      </c>
      <c r="C4" s="1" t="s">
        <v>238</v>
      </c>
      <c r="D4" s="1" t="s">
        <v>239</v>
      </c>
    </row>
    <row r="5" spans="2:16" s="1" customFormat="1" ht="15" customHeight="1">
      <c r="B5" s="1" t="s">
        <v>12</v>
      </c>
      <c r="C5" s="1" t="s">
        <v>231</v>
      </c>
      <c r="D5" s="1" t="s">
        <v>240</v>
      </c>
      <c r="E5" s="1" t="s">
        <v>241</v>
      </c>
      <c r="F5" s="1" t="s">
        <v>242</v>
      </c>
      <c r="G5" s="1" t="s">
        <v>243</v>
      </c>
      <c r="H5" s="1" t="s">
        <v>244</v>
      </c>
      <c r="I5" s="1" t="s">
        <v>245</v>
      </c>
    </row>
    <row r="6" spans="2:16" s="1" customFormat="1" ht="15" customHeight="1">
      <c r="B6" s="1" t="s">
        <v>12</v>
      </c>
      <c r="C6" s="1" t="s">
        <v>232</v>
      </c>
      <c r="D6" s="1" t="s">
        <v>246</v>
      </c>
      <c r="E6" s="1" t="s">
        <v>247</v>
      </c>
    </row>
    <row r="7" spans="2:16" s="1" customFormat="1" ht="15" customHeight="1">
      <c r="B7" s="1" t="s">
        <v>12</v>
      </c>
      <c r="C7" s="1" t="s">
        <v>5</v>
      </c>
      <c r="D7" s="1" t="s">
        <v>248</v>
      </c>
      <c r="E7" s="1" t="s">
        <v>249</v>
      </c>
      <c r="F7" s="1" t="s">
        <v>250</v>
      </c>
      <c r="G7" s="1" t="s">
        <v>251</v>
      </c>
      <c r="H7" s="1" t="s">
        <v>252</v>
      </c>
      <c r="I7" s="1" t="s">
        <v>253</v>
      </c>
    </row>
    <row r="8" spans="2:16" s="1" customFormat="1" ht="15" customHeight="1">
      <c r="B8" s="1" t="s">
        <v>12</v>
      </c>
      <c r="C8" s="1" t="s">
        <v>233</v>
      </c>
    </row>
    <row r="9" spans="2:16" s="1" customFormat="1" ht="15" customHeight="1">
      <c r="B9" s="1" t="s">
        <v>12</v>
      </c>
      <c r="C9" s="1" t="s">
        <v>234</v>
      </c>
      <c r="D9" s="1" t="s">
        <v>254</v>
      </c>
      <c r="E9" s="1" t="s">
        <v>255</v>
      </c>
      <c r="F9" s="1" t="s">
        <v>256</v>
      </c>
      <c r="G9" s="1" t="s">
        <v>257</v>
      </c>
      <c r="H9" s="1" t="s">
        <v>257</v>
      </c>
    </row>
    <row r="10" spans="2:16" s="1" customFormat="1" ht="15" customHeight="1">
      <c r="B10" s="1" t="s">
        <v>12</v>
      </c>
      <c r="C10" s="1" t="s">
        <v>235</v>
      </c>
      <c r="D10" s="1" t="s">
        <v>258</v>
      </c>
      <c r="E10" s="1" t="s">
        <v>259</v>
      </c>
      <c r="F10" s="1" t="s">
        <v>260</v>
      </c>
      <c r="G10" s="1" t="s">
        <v>261</v>
      </c>
    </row>
    <row r="11" spans="2:16" s="1" customFormat="1" ht="15" customHeight="1">
      <c r="B11" s="1" t="s">
        <v>12</v>
      </c>
      <c r="C11" s="1" t="s">
        <v>236</v>
      </c>
      <c r="D11" s="1" t="s">
        <v>262</v>
      </c>
      <c r="E11" s="1" t="s">
        <v>263</v>
      </c>
      <c r="F11" s="1" t="s">
        <v>264</v>
      </c>
      <c r="G11" s="1" t="s">
        <v>265</v>
      </c>
      <c r="H11" s="1" t="s">
        <v>266</v>
      </c>
    </row>
    <row r="12" spans="2:16" s="1" customFormat="1" ht="15" customHeight="1">
      <c r="B12" s="1" t="s">
        <v>12</v>
      </c>
    </row>
    <row r="13" spans="2:16" s="1" customFormat="1" ht="15" customHeight="1">
      <c r="B13" s="1" t="s">
        <v>12</v>
      </c>
    </row>
    <row r="14" spans="2:16" s="1" customFormat="1" ht="15" customHeight="1">
      <c r="B14" s="1" t="s">
        <v>12</v>
      </c>
      <c r="C14" s="1" t="s">
        <v>5</v>
      </c>
      <c r="D14" s="1" t="s">
        <v>267</v>
      </c>
      <c r="E14" s="1" t="s">
        <v>268</v>
      </c>
      <c r="F14" s="1" t="s">
        <v>269</v>
      </c>
      <c r="G14" s="1" t="s">
        <v>132</v>
      </c>
      <c r="H14" s="1" t="s">
        <v>135</v>
      </c>
      <c r="I14" s="1" t="s">
        <v>138</v>
      </c>
      <c r="J14" s="1" t="s">
        <v>270</v>
      </c>
      <c r="K14" s="1" t="s">
        <v>141</v>
      </c>
      <c r="L14" s="1" t="s">
        <v>144</v>
      </c>
    </row>
    <row r="15" spans="2:16" s="1" customFormat="1" ht="15" customHeight="1">
      <c r="B15" s="1" t="s">
        <v>12</v>
      </c>
      <c r="C15" s="1" t="s">
        <v>113</v>
      </c>
      <c r="D15" s="1" t="s">
        <v>271</v>
      </c>
      <c r="E15" s="1" t="s">
        <v>146</v>
      </c>
      <c r="F15" s="1" t="s">
        <v>148</v>
      </c>
      <c r="G15" s="1" t="s">
        <v>150</v>
      </c>
      <c r="H15" s="1" t="s">
        <v>149</v>
      </c>
    </row>
    <row r="16" spans="2:16" s="1" customFormat="1" ht="15" customHeight="1">
      <c r="B16" s="1" t="s">
        <v>12</v>
      </c>
      <c r="C16" s="1" t="s">
        <v>4</v>
      </c>
      <c r="D16" s="1" t="s">
        <v>272</v>
      </c>
      <c r="E16" s="1" t="s">
        <v>273</v>
      </c>
      <c r="F16" s="1" t="s">
        <v>76</v>
      </c>
      <c r="G16" s="1" t="s">
        <v>76</v>
      </c>
      <c r="H16" s="1" t="s">
        <v>110</v>
      </c>
      <c r="I16" s="1" t="s">
        <v>226</v>
      </c>
      <c r="J16" s="1" t="s">
        <v>80</v>
      </c>
      <c r="K16" s="1" t="s">
        <v>126</v>
      </c>
      <c r="L16" s="1" t="s">
        <v>118</v>
      </c>
    </row>
    <row r="17" spans="2:22" s="1" customFormat="1" ht="15" customHeight="1"/>
    <row r="18" spans="2:22" s="1" customFormat="1" ht="15" customHeight="1">
      <c r="B18" s="1" t="s">
        <v>13</v>
      </c>
      <c r="C18" s="1" t="s">
        <v>274</v>
      </c>
      <c r="D18" s="1" t="s">
        <v>275</v>
      </c>
      <c r="E18" s="1" t="s">
        <v>276</v>
      </c>
      <c r="F18" s="1" t="s">
        <v>277</v>
      </c>
      <c r="G18" s="1" t="s">
        <v>75</v>
      </c>
      <c r="H18" s="1" t="s">
        <v>82</v>
      </c>
      <c r="I18" s="1" t="s">
        <v>114</v>
      </c>
    </row>
    <row r="19" spans="2:22" s="1" customFormat="1" ht="15" customHeight="1">
      <c r="B19" s="1" t="s">
        <v>24</v>
      </c>
      <c r="C19" s="1" t="s">
        <v>278</v>
      </c>
      <c r="D19" s="1" t="s">
        <v>279</v>
      </c>
      <c r="E19" s="1" t="s">
        <v>280</v>
      </c>
      <c r="F19" s="1" t="s">
        <v>281</v>
      </c>
    </row>
    <row r="20" spans="2:22" s="1" customFormat="1" ht="15" customHeight="1">
      <c r="B20" s="1" t="s">
        <v>14</v>
      </c>
      <c r="C20" s="1">
        <v>1</v>
      </c>
      <c r="D20" s="1">
        <v>2</v>
      </c>
      <c r="E20" s="1">
        <v>3</v>
      </c>
      <c r="F20" s="1">
        <v>4</v>
      </c>
      <c r="G20" s="1">
        <v>5</v>
      </c>
      <c r="H20" s="1">
        <v>6</v>
      </c>
      <c r="I20" s="1">
        <v>7</v>
      </c>
      <c r="J20" s="1">
        <v>8</v>
      </c>
      <c r="K20" s="1">
        <v>9</v>
      </c>
      <c r="L20" s="1">
        <v>10</v>
      </c>
      <c r="M20" s="1">
        <v>11</v>
      </c>
      <c r="N20" s="1">
        <v>12</v>
      </c>
      <c r="O20" s="1">
        <v>13</v>
      </c>
      <c r="P20" s="1">
        <v>14</v>
      </c>
      <c r="Q20" s="1">
        <v>15</v>
      </c>
      <c r="R20" s="1">
        <v>16</v>
      </c>
      <c r="S20" s="1">
        <v>17</v>
      </c>
      <c r="T20" s="1">
        <v>18</v>
      </c>
      <c r="U20" s="1">
        <v>19</v>
      </c>
      <c r="V20" s="1">
        <v>20</v>
      </c>
    </row>
    <row r="21" spans="2:22" s="1" customFormat="1" ht="16.5" customHeight="1"/>
    <row r="22" spans="2:22" s="1" customFormat="1" ht="16.5" customHeight="1">
      <c r="B22" s="1" t="s">
        <v>111</v>
      </c>
      <c r="C22" s="1" t="s">
        <v>83</v>
      </c>
    </row>
    <row r="23" spans="2:22" s="1" customFormat="1" ht="16.5" customHeight="1">
      <c r="B23" s="1" t="s">
        <v>77</v>
      </c>
      <c r="C23" s="1" t="s">
        <v>78</v>
      </c>
    </row>
    <row r="24" spans="2:22" s="1" customFormat="1" ht="16.5" customHeight="1">
      <c r="C24" s="1" t="s">
        <v>115</v>
      </c>
    </row>
    <row r="25" spans="2:22" s="1" customFormat="1" ht="16.5" customHeight="1"/>
    <row r="26" spans="2:22" s="1" customFormat="1" ht="16.5" customHeight="1"/>
    <row r="27" spans="2:22" s="1" customFormat="1" ht="16.5" customHeight="1">
      <c r="B27" s="1">
        <v>35</v>
      </c>
    </row>
    <row r="28" spans="2:22" s="1" customFormat="1" ht="16.5" customHeight="1">
      <c r="B28" s="1">
        <f>+B27+5</f>
        <v>40</v>
      </c>
      <c r="M28" s="1" t="s">
        <v>267</v>
      </c>
    </row>
    <row r="29" spans="2:22" s="1" customFormat="1" ht="16.5" customHeight="1">
      <c r="B29" s="1">
        <f t="shared" ref="B29:B37" si="0">+B28+5</f>
        <v>45</v>
      </c>
      <c r="M29" s="1" t="s">
        <v>268</v>
      </c>
    </row>
    <row r="30" spans="2:22" s="1" customFormat="1" ht="16.5" customHeight="1">
      <c r="B30" s="1">
        <f t="shared" si="0"/>
        <v>50</v>
      </c>
      <c r="M30" s="1" t="s">
        <v>269</v>
      </c>
    </row>
    <row r="31" spans="2:22" s="1" customFormat="1" ht="16.5" customHeight="1">
      <c r="B31" s="1">
        <f t="shared" si="0"/>
        <v>55</v>
      </c>
      <c r="M31" s="1" t="s">
        <v>132</v>
      </c>
    </row>
    <row r="32" spans="2:22" s="1" customFormat="1" ht="16.5" customHeight="1">
      <c r="B32" s="1">
        <f t="shared" si="0"/>
        <v>60</v>
      </c>
      <c r="M32" s="1" t="s">
        <v>135</v>
      </c>
    </row>
    <row r="33" spans="2:15" s="1" customFormat="1" ht="16.5" customHeight="1">
      <c r="B33" s="1">
        <f t="shared" si="0"/>
        <v>65</v>
      </c>
      <c r="M33" s="1" t="s">
        <v>138</v>
      </c>
    </row>
    <row r="34" spans="2:15" s="1" customFormat="1" ht="16.5" customHeight="1">
      <c r="B34" s="1">
        <f t="shared" si="0"/>
        <v>70</v>
      </c>
      <c r="M34" s="1" t="s">
        <v>270</v>
      </c>
    </row>
    <row r="35" spans="2:15" s="1" customFormat="1" ht="16.5" customHeight="1">
      <c r="B35" s="1">
        <f t="shared" si="0"/>
        <v>75</v>
      </c>
      <c r="M35" s="1" t="s">
        <v>141</v>
      </c>
    </row>
    <row r="36" spans="2:15" s="1" customFormat="1" ht="16.5" customHeight="1">
      <c r="B36" s="1">
        <f t="shared" si="0"/>
        <v>80</v>
      </c>
      <c r="M36" s="1" t="s">
        <v>144</v>
      </c>
    </row>
    <row r="37" spans="2:15" s="1" customFormat="1" ht="16.5" customHeight="1">
      <c r="B37" s="1">
        <f t="shared" si="0"/>
        <v>85</v>
      </c>
      <c r="M37" s="1" t="s">
        <v>272</v>
      </c>
    </row>
    <row r="38" spans="2:15" s="1" customFormat="1" ht="16.5" customHeight="1">
      <c r="M38" s="1" t="s">
        <v>273</v>
      </c>
    </row>
    <row r="39" spans="2:15" s="1" customFormat="1" ht="16.5" customHeight="1">
      <c r="M39" s="1" t="s">
        <v>76</v>
      </c>
    </row>
    <row r="40" spans="2:15" s="1" customFormat="1" ht="16.5" customHeight="1">
      <c r="M40" s="1" t="s">
        <v>110</v>
      </c>
    </row>
    <row r="41" spans="2:15" s="1" customFormat="1" ht="16.5" customHeight="1">
      <c r="M41" s="1" t="s">
        <v>226</v>
      </c>
      <c r="O41" s="1" t="s">
        <v>271</v>
      </c>
    </row>
    <row r="42" spans="2:15" s="1" customFormat="1" ht="16.5" customHeight="1">
      <c r="M42" s="1" t="s">
        <v>80</v>
      </c>
      <c r="O42" s="1" t="s">
        <v>146</v>
      </c>
    </row>
    <row r="43" spans="2:15" s="1" customFormat="1" ht="16.5" customHeight="1">
      <c r="M43" s="1" t="s">
        <v>126</v>
      </c>
      <c r="O43" s="1" t="s">
        <v>148</v>
      </c>
    </row>
    <row r="44" spans="2:15" s="1" customFormat="1" ht="16.5" customHeight="1">
      <c r="M44" s="1" t="s">
        <v>118</v>
      </c>
      <c r="O44" s="1" t="s">
        <v>150</v>
      </c>
    </row>
    <row r="45" spans="2:15" s="1" customFormat="1" ht="16.5" customHeight="1">
      <c r="M45" s="1" t="s">
        <v>271</v>
      </c>
      <c r="O45" s="1" t="s">
        <v>149</v>
      </c>
    </row>
    <row r="46" spans="2:15" s="1" customFormat="1" ht="16.5" customHeight="1">
      <c r="M46" s="1" t="s">
        <v>146</v>
      </c>
    </row>
    <row r="47" spans="2:15" s="1" customFormat="1" ht="16.5" customHeight="1">
      <c r="M47" s="1" t="s">
        <v>148</v>
      </c>
    </row>
    <row r="48" spans="2:15" s="1" customFormat="1" ht="16.5" customHeight="1">
      <c r="M48" s="1" t="s">
        <v>150</v>
      </c>
    </row>
    <row r="49" spans="13:13" s="1" customFormat="1" ht="16.5" customHeight="1">
      <c r="M49" s="1" t="s">
        <v>149</v>
      </c>
    </row>
    <row r="50" spans="13:13" s="1" customFormat="1" ht="16.5" customHeight="1">
      <c r="M50" s="1" t="s">
        <v>240</v>
      </c>
    </row>
    <row r="51" spans="13:13" s="1" customFormat="1" ht="16.5" customHeight="1">
      <c r="M51" s="1" t="s">
        <v>241</v>
      </c>
    </row>
    <row r="52" spans="13:13" s="1" customFormat="1" ht="16.5" customHeight="1">
      <c r="M52" s="1" t="s">
        <v>242</v>
      </c>
    </row>
    <row r="53" spans="13:13" s="1" customFormat="1" ht="16.5" customHeight="1">
      <c r="M53" s="1" t="s">
        <v>244</v>
      </c>
    </row>
    <row r="54" spans="13:13" s="1" customFormat="1" ht="16.5" customHeight="1">
      <c r="M54" s="1" t="s">
        <v>246</v>
      </c>
    </row>
    <row r="55" spans="13:13" s="1" customFormat="1" ht="16.5" customHeight="1">
      <c r="M55" s="1" t="s">
        <v>247</v>
      </c>
    </row>
    <row r="56" spans="13:13" s="1" customFormat="1" ht="16.5" customHeight="1">
      <c r="M56" s="1" t="s">
        <v>248</v>
      </c>
    </row>
    <row r="57" spans="13:13" s="1" customFormat="1" ht="16.5" customHeight="1">
      <c r="M57" s="1" t="s">
        <v>249</v>
      </c>
    </row>
    <row r="58" spans="13:13" s="1" customFormat="1" ht="16.5" customHeight="1">
      <c r="M58" s="1" t="s">
        <v>250</v>
      </c>
    </row>
    <row r="59" spans="13:13" s="1" customFormat="1" ht="16.5" customHeight="1">
      <c r="M59" s="1" t="s">
        <v>251</v>
      </c>
    </row>
    <row r="60" spans="13:13" s="1" customFormat="1" ht="16.5" customHeight="1">
      <c r="M60" s="1" t="s">
        <v>252</v>
      </c>
    </row>
    <row r="61" spans="13:13" s="1" customFormat="1" ht="16.5" customHeight="1">
      <c r="M61" s="1" t="s">
        <v>253</v>
      </c>
    </row>
    <row r="62" spans="13:13" s="1" customFormat="1" ht="16.5" customHeight="1">
      <c r="M62" s="1" t="s">
        <v>254</v>
      </c>
    </row>
    <row r="63" spans="13:13" s="1" customFormat="1" ht="16.5" customHeight="1">
      <c r="M63" s="1" t="s">
        <v>255</v>
      </c>
    </row>
    <row r="64" spans="13:13" s="1" customFormat="1" ht="16.5" customHeight="1">
      <c r="M64" s="1" t="s">
        <v>256</v>
      </c>
    </row>
    <row r="65" spans="13:13" s="1" customFormat="1" ht="16.5" customHeight="1">
      <c r="M65" s="1" t="s">
        <v>257</v>
      </c>
    </row>
    <row r="66" spans="13:13" s="1" customFormat="1" ht="16.5" customHeight="1">
      <c r="M66" s="1" t="s">
        <v>258</v>
      </c>
    </row>
    <row r="67" spans="13:13" s="1" customFormat="1" ht="16.5" customHeight="1">
      <c r="M67" s="1" t="s">
        <v>259</v>
      </c>
    </row>
    <row r="68" spans="13:13" s="1" customFormat="1" ht="16.5" customHeight="1">
      <c r="M68" s="1" t="s">
        <v>260</v>
      </c>
    </row>
    <row r="69" spans="13:13" s="1" customFormat="1" ht="16.5" customHeight="1">
      <c r="M69" s="1" t="s">
        <v>261</v>
      </c>
    </row>
    <row r="70" spans="13:13" s="1" customFormat="1" ht="16.5" customHeight="1">
      <c r="M70" s="1" t="s">
        <v>262</v>
      </c>
    </row>
    <row r="71" spans="13:13" s="1" customFormat="1" ht="16.5" customHeight="1">
      <c r="M71" s="1" t="s">
        <v>263</v>
      </c>
    </row>
    <row r="72" spans="13:13" s="1" customFormat="1" ht="16.5" customHeight="1">
      <c r="M72" s="1" t="s">
        <v>264</v>
      </c>
    </row>
    <row r="73" spans="13:13" s="1" customFormat="1" ht="16.5" customHeight="1">
      <c r="M73" s="1" t="s">
        <v>265</v>
      </c>
    </row>
    <row r="74" spans="13:13" s="1" customFormat="1" ht="16.5" customHeight="1">
      <c r="M74" s="1" t="s">
        <v>266</v>
      </c>
    </row>
    <row r="75" spans="13:13" s="1" customFormat="1" ht="16.5" customHeight="1"/>
    <row r="76" spans="13:13" s="1" customFormat="1" ht="16.5" customHeight="1"/>
    <row r="77" spans="13:13" s="1" customFormat="1" ht="16.5" customHeight="1"/>
    <row r="78" spans="13:13" s="1" customFormat="1" ht="16.5" customHeight="1"/>
    <row r="79" spans="13:13" s="1" customFormat="1" ht="16.5" customHeight="1"/>
    <row r="80" spans="13:13" s="1" customFormat="1" ht="16.5" customHeight="1"/>
    <row r="81" s="1" customFormat="1" ht="16.5" customHeight="1"/>
  </sheetData>
  <phoneticPr fontId="3" type="noConversion"/>
  <pageMargins left="0.69791666666666696" right="0.69791666666666696" top="0.75" bottom="0.75" header="0.3" footer="0.3"/>
  <pageSetup paperSize="0" orientation="portrait" horizontalDpi="0" verticalDpi="0" copies="0" r:id="rId1"/>
  <headerFooter alignWithMargins="0"/>
</worksheet>
</file>

<file path=xl/worksheets/sheet2.xml><?xml version="1.0" encoding="utf-8"?>
<worksheet xmlns="http://schemas.openxmlformats.org/spreadsheetml/2006/main" xmlns:r="http://schemas.openxmlformats.org/officeDocument/2006/relationships">
  <dimension ref="A1:CE315"/>
  <sheetViews>
    <sheetView workbookViewId="0">
      <pane xSplit="11" ySplit="7" topLeftCell="L8" activePane="bottomRight" state="frozen"/>
      <selection pane="topRight"/>
      <selection pane="bottomLeft"/>
      <selection pane="bottomRight" activeCell="E18" sqref="E18"/>
    </sheetView>
  </sheetViews>
  <sheetFormatPr defaultColWidth="9" defaultRowHeight="23.25" customHeight="1"/>
  <cols>
    <col min="1" max="1" width="3.75" style="50" customWidth="1"/>
    <col min="2" max="2" width="4.375" style="51" customWidth="1"/>
    <col min="3" max="3" width="8" style="51" customWidth="1"/>
    <col min="4" max="4" width="6.5" style="51" customWidth="1"/>
    <col min="5" max="5" width="6.875" style="51" customWidth="1"/>
    <col min="6" max="6" width="4" style="50" hidden="1" customWidth="1"/>
    <col min="7" max="7" width="7.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68" width="9" style="51"/>
    <col min="69" max="82" width="0" style="51" hidden="1" customWidth="1"/>
    <col min="83" max="16384" width="9" style="51"/>
  </cols>
  <sheetData>
    <row r="1" spans="1:83" ht="24" customHeight="1">
      <c r="A1" s="404" t="str">
        <f>"2017年"&amp;B7&amp;C7&amp;"分校"&amp;D7&amp;E7&amp;"工资表"</f>
        <v>2017年6月天河天府路中心分校教学部小初部工资表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374"/>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375"/>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377"/>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376"/>
      <c r="Z6" s="451"/>
      <c r="AA6" s="449"/>
      <c r="AB6" s="449"/>
      <c r="AC6" s="449"/>
      <c r="AD6" s="449"/>
      <c r="AE6" s="449"/>
      <c r="AF6" s="451"/>
      <c r="AG6" s="453"/>
      <c r="AH6" s="453"/>
      <c r="AI6" s="451"/>
      <c r="AJ6" s="95" t="s">
        <v>66</v>
      </c>
      <c r="AK6" s="94" t="s">
        <v>67</v>
      </c>
      <c r="AL6" s="451"/>
      <c r="AM6" s="451"/>
      <c r="AN6" s="96" t="s">
        <v>68</v>
      </c>
      <c r="AO6" s="96" t="s">
        <v>69</v>
      </c>
      <c r="AP6" s="443"/>
      <c r="AQ6" s="455"/>
      <c r="AR6" s="468"/>
      <c r="AS6" s="378"/>
      <c r="AT6" s="470"/>
      <c r="AU6" s="455"/>
      <c r="AV6" s="455"/>
      <c r="AW6" s="455"/>
      <c r="AX6" s="455"/>
      <c r="AY6" s="455"/>
      <c r="AZ6" s="455"/>
      <c r="BA6" s="455"/>
      <c r="BB6" s="455"/>
      <c r="BC6" s="455"/>
      <c r="BD6" s="455"/>
      <c r="BE6" s="455"/>
      <c r="BF6" s="455"/>
      <c r="BG6" s="455"/>
      <c r="BH6" s="462"/>
      <c r="BI6" s="464"/>
      <c r="BJ6" s="464"/>
      <c r="BK6" s="455"/>
      <c r="BL6" s="455"/>
      <c r="BM6" s="455"/>
      <c r="BN6" s="457"/>
      <c r="BO6" s="47" t="s">
        <v>584</v>
      </c>
      <c r="BP6" s="47" t="s">
        <v>585</v>
      </c>
      <c r="BQ6" s="47" t="s">
        <v>72</v>
      </c>
      <c r="BR6" s="51"/>
      <c r="BS6" s="51"/>
      <c r="BT6" s="51"/>
      <c r="BU6" s="51"/>
      <c r="BV6" s="51"/>
      <c r="BW6" s="51"/>
      <c r="BX6" s="51"/>
      <c r="BY6" s="51"/>
      <c r="BZ6" s="51"/>
      <c r="CA6" s="51"/>
      <c r="CB6" s="51"/>
      <c r="CC6" s="51"/>
      <c r="CD6" s="51"/>
      <c r="CE6" s="51"/>
    </row>
    <row r="7" spans="1:83" ht="15" customHeight="1">
      <c r="A7" s="56">
        <v>1</v>
      </c>
      <c r="B7" s="57" t="s">
        <v>124</v>
      </c>
      <c r="C7" s="57" t="s">
        <v>556</v>
      </c>
      <c r="D7" s="57" t="s">
        <v>4</v>
      </c>
      <c r="E7" s="57" t="s">
        <v>75</v>
      </c>
      <c r="F7" s="58"/>
      <c r="G7" s="59" t="s">
        <v>76</v>
      </c>
      <c r="H7" s="59" t="s">
        <v>77</v>
      </c>
      <c r="I7" s="59" t="s">
        <v>78</v>
      </c>
      <c r="J7" s="64" t="s">
        <v>586</v>
      </c>
      <c r="K7" s="65">
        <f>(SUMIF('4月阿米巴'!J:J,J7,'4月阿米巴'!BK:BK)+SUMIF('5月阿米巴'!J:J,J7,'5月阿米巴'!BK:BK)+BK7)/3</f>
        <v>6411.4893333333339</v>
      </c>
      <c r="L7" s="66">
        <f>IF(ISERROR(VLOOKUP(J7,人事资料!D:AR,27,0)),"",VLOOKUP(J7,人事资料!D:AR,27,0))</f>
        <v>48</v>
      </c>
      <c r="M7" s="67">
        <f>IF(ISERROR(+L7+BS7),"",+L7+BS7)</f>
        <v>1247</v>
      </c>
      <c r="N7" s="68">
        <v>30</v>
      </c>
      <c r="O7" s="69">
        <v>30</v>
      </c>
      <c r="P7" s="70"/>
      <c r="Q7" s="79"/>
      <c r="R7" s="80"/>
      <c r="S7" s="80"/>
      <c r="T7" s="80"/>
      <c r="U7" s="80"/>
      <c r="V7" s="81">
        <f>+(S7+T7)*U7</f>
        <v>0</v>
      </c>
      <c r="W7" s="82"/>
      <c r="X7" s="79"/>
      <c r="Y7" s="79"/>
      <c r="Z7" s="88"/>
      <c r="AA7" s="88"/>
      <c r="AB7" s="88"/>
      <c r="AC7" s="88"/>
      <c r="AD7" s="88"/>
      <c r="AE7" s="88"/>
      <c r="AF7" s="89"/>
      <c r="AG7" s="97"/>
      <c r="AH7" s="97"/>
      <c r="AI7" s="98">
        <f>AI8-300</f>
        <v>4786.7280000000001</v>
      </c>
      <c r="AJ7" s="97"/>
      <c r="AK7" s="97"/>
      <c r="AL7" s="99">
        <f>-((1*0.6-0)*325+(1*0.6-0)*175)</f>
        <v>-300</v>
      </c>
      <c r="AM7" s="97"/>
      <c r="AN7" s="99"/>
      <c r="AO7" s="97">
        <f>597*53*0.01</f>
        <v>316.41000000000003</v>
      </c>
      <c r="AP7" s="97">
        <v>0</v>
      </c>
      <c r="AQ7" s="99"/>
      <c r="AR7" s="97"/>
      <c r="AS7" s="97"/>
      <c r="AT7" s="97"/>
      <c r="AU7" s="97">
        <v>200</v>
      </c>
      <c r="AV7" s="97"/>
      <c r="AW7" s="97"/>
      <c r="AX7" s="99"/>
      <c r="AY7" s="97">
        <v>2000</v>
      </c>
      <c r="AZ7" s="97">
        <v>60</v>
      </c>
      <c r="BA7" s="105">
        <f>SUM(AJ7:AZ7)</f>
        <v>2276.41</v>
      </c>
      <c r="BB7" s="106">
        <v>-20</v>
      </c>
      <c r="BC7" s="106"/>
      <c r="BD7" s="106"/>
      <c r="BE7" s="106"/>
      <c r="BF7" s="105">
        <f>SUM(BB7:BE7)</f>
        <v>-20</v>
      </c>
      <c r="BG7" s="105">
        <f>AI7+BA7+BF7</f>
        <v>7043.1379999999999</v>
      </c>
      <c r="BH7" s="107">
        <v>100</v>
      </c>
      <c r="BI7" s="109">
        <f>317.43</f>
        <v>317.43</v>
      </c>
      <c r="BJ7" s="110">
        <f>IF(G7="外教",ROUND(MAX((BG7-BH7-BI7-4800)*{0.03,0.1,0.2,0.25,0.3,0.35,0.45}-{0,105,555,1005,2755,5505,13505},0),2),ROUND(MAX((BG7-BH7-BI7-3500)*{0.03,0.1,0.2,0.25,0.3,0.35,0.45}-{0,105,555,1005,2755,5505,13505},0),2))</f>
        <v>207.57</v>
      </c>
      <c r="BK7" s="92">
        <f>+BG7-BH7-BI7-BJ7</f>
        <v>6418.1379999999999</v>
      </c>
      <c r="BL7" s="109"/>
      <c r="BM7" s="92">
        <f>+IF((BK7-BL7)&lt;0,0,BK7-BL7)</f>
        <v>6418.1379999999999</v>
      </c>
      <c r="BN7" s="106"/>
      <c r="BO7" s="380">
        <f>(SUMIF('4月阿米巴'!J:J,J7,'4月阿米巴'!BK:BK)+SUMIF('5月阿米巴'!J:J,J7,'5月阿米巴'!BK:BK)+BK7)/3</f>
        <v>6411.4893333333339</v>
      </c>
      <c r="BQ7" s="51">
        <f>(BP7-BO7-BH7)*3</f>
        <v>-19534.468000000001</v>
      </c>
      <c r="BR7" s="53">
        <f t="shared" ref="BR7:BR33" si="0">IF(ISERROR(VLOOKUP(B7,BQ:CC,13,0)),,VLOOKUP(B7,BQ:CC,13,0))</f>
        <v>42916</v>
      </c>
      <c r="BS7" s="111">
        <f>DATEDIF(K7,BR7,"M")</f>
        <v>1199</v>
      </c>
    </row>
    <row r="8" spans="1:83" ht="15" customHeight="1">
      <c r="A8" s="56">
        <v>2</v>
      </c>
      <c r="B8" s="59" t="str">
        <f>IF(J8&lt;&gt;"",B$7,"")</f>
        <v>6月</v>
      </c>
      <c r="C8" s="59" t="str">
        <f>IF(J8&lt;&gt;"",C$7,"")</f>
        <v>天河天府路中心</v>
      </c>
      <c r="D8" s="59" t="str">
        <f>IF(J8&lt;&gt;"",D$7,"")</f>
        <v>教学部</v>
      </c>
      <c r="E8" s="59" t="s">
        <v>75</v>
      </c>
      <c r="F8" s="58"/>
      <c r="G8" s="59" t="s">
        <v>80</v>
      </c>
      <c r="H8" s="59" t="s">
        <v>77</v>
      </c>
      <c r="I8" s="59" t="s">
        <v>83</v>
      </c>
      <c r="J8" s="64" t="s">
        <v>587</v>
      </c>
      <c r="K8" s="65">
        <f>IF(ISERROR(VLOOKUP(J8,人事资料!D:AR,26,0)),"",VLOOKUP(J8,人事资料!D:AR,26,0))</f>
        <v>42748</v>
      </c>
      <c r="L8" s="66">
        <f>IF(ISERROR(VLOOKUP(J8,人事资料!D:AR,27,0)),"",VLOOKUP(J8,人事资料!D:AR,27,0))</f>
        <v>0</v>
      </c>
      <c r="M8" s="67">
        <f t="shared" ref="M8:M33" si="1">IF(ISERROR(+L8+BS8),"",+L8+BS8)</f>
        <v>5</v>
      </c>
      <c r="N8" s="69">
        <v>30</v>
      </c>
      <c r="O8" s="69">
        <v>30</v>
      </c>
      <c r="P8" s="70"/>
      <c r="Q8" s="80">
        <v>37</v>
      </c>
      <c r="R8" s="80">
        <v>6</v>
      </c>
      <c r="S8" s="80">
        <v>279</v>
      </c>
      <c r="T8" s="80"/>
      <c r="U8" s="80">
        <v>53</v>
      </c>
      <c r="V8" s="83">
        <f t="shared" ref="V8:V33" si="2">+(S8+T8)*U8</f>
        <v>14787</v>
      </c>
      <c r="W8" s="84">
        <f>28%+6%+0.4%</f>
        <v>0.34400000000000003</v>
      </c>
      <c r="X8" s="79"/>
      <c r="Y8" s="79"/>
      <c r="Z8" s="88"/>
      <c r="AA8" s="90"/>
      <c r="AB8" s="90"/>
      <c r="AC8" s="88"/>
      <c r="AD8" s="88"/>
      <c r="AE8" s="88"/>
      <c r="AF8" s="89"/>
      <c r="AG8" s="97"/>
      <c r="AH8" s="97"/>
      <c r="AI8" s="85">
        <f>+IF((V8*W8-AG8)&gt;0,V8*W8-AG8,0)</f>
        <v>5086.7280000000001</v>
      </c>
      <c r="AJ8" s="97"/>
      <c r="AK8" s="97"/>
      <c r="AL8" s="99"/>
      <c r="AM8" s="97"/>
      <c r="AN8" s="99"/>
      <c r="AO8" s="99">
        <v>300</v>
      </c>
      <c r="AP8" s="99"/>
      <c r="AQ8" s="99"/>
      <c r="AR8" s="97"/>
      <c r="AS8" s="97"/>
      <c r="AT8" s="97"/>
      <c r="AU8" s="99">
        <v>200</v>
      </c>
      <c r="AV8" s="97"/>
      <c r="AW8" s="97"/>
      <c r="AX8" s="99"/>
      <c r="AY8" s="99">
        <f>180+60+60+45</f>
        <v>345</v>
      </c>
      <c r="AZ8" s="99">
        <v>1000</v>
      </c>
      <c r="BA8" s="105">
        <f t="shared" ref="BA8:BA33" si="3">SUM(AJ8:AZ8)</f>
        <v>1845</v>
      </c>
      <c r="BB8" s="106">
        <v>-20</v>
      </c>
      <c r="BC8" s="107"/>
      <c r="BD8" s="88"/>
      <c r="BE8" s="88"/>
      <c r="BF8" s="105">
        <f t="shared" ref="BF8:BF33" si="4">SUM(BB8:BE8)</f>
        <v>-20</v>
      </c>
      <c r="BG8" s="105">
        <f t="shared" ref="BG8:BG33" si="5">AI8+BA8+BF8</f>
        <v>6911.7280000000001</v>
      </c>
      <c r="BH8" s="107">
        <v>100</v>
      </c>
      <c r="BI8" s="109">
        <f t="shared" ref="BI8:BI10" si="6">317.43</f>
        <v>317.43</v>
      </c>
      <c r="BJ8" s="110">
        <f>IF(G8="外教",ROUND(MAX((BG8-BH8-BI8-4800)*{0.03,0.1,0.2,0.25,0.3,0.35,0.45}-{0,105,555,1005,2755,5505,13505},0),2),ROUND(MAX((BG8-BH8-BI8-3500)*{0.03,0.1,0.2,0.25,0.3,0.35,0.45}-{0,105,555,1005,2755,5505,13505},0),2))</f>
        <v>194.43</v>
      </c>
      <c r="BK8" s="92">
        <f t="shared" ref="BK8:BK33" si="7">+BG8-BH8-BI8-BJ8</f>
        <v>6299.8679999999995</v>
      </c>
      <c r="BL8" s="109"/>
      <c r="BM8" s="92">
        <f t="shared" ref="BM8:BM33" si="8">+IF((BK8-BL8)&lt;0,0,BK8-BL8)</f>
        <v>6299.8679999999995</v>
      </c>
      <c r="BN8" s="106"/>
      <c r="BO8" s="380">
        <f>(SUMIF('4月阿米巴'!J:J,J8,'4月阿米巴'!BK:BK)+SUMIF('5月阿米巴'!J:J,J8,'5月阿米巴'!BK:BK)+BK8)/3</f>
        <v>4910.63</v>
      </c>
      <c r="BQ8" s="51">
        <f t="shared" ref="BQ8:BQ9" si="9">(BP8-BO8-BH8)*3</f>
        <v>-15031.89</v>
      </c>
      <c r="BR8" s="53">
        <f t="shared" si="0"/>
        <v>42916</v>
      </c>
      <c r="BS8" s="111">
        <f t="shared" ref="BS8:BS33" si="10">DATEDIF(K8,BR8,"M")</f>
        <v>5</v>
      </c>
    </row>
    <row r="9" spans="1:83" ht="15" customHeight="1">
      <c r="A9" s="56">
        <v>3</v>
      </c>
      <c r="B9" s="59" t="str">
        <f t="shared" ref="B9:B33" si="11">IF(J9&lt;&gt;"",B$7,"")</f>
        <v>6月</v>
      </c>
      <c r="C9" s="59" t="str">
        <f t="shared" ref="C9:C33" si="12">IF(J9&lt;&gt;"",C$7,"")</f>
        <v>天河天府路中心</v>
      </c>
      <c r="D9" s="59" t="str">
        <f t="shared" ref="D9:D33" si="13">IF(J9&lt;&gt;"",D$7,"")</f>
        <v>教学部</v>
      </c>
      <c r="E9" s="59" t="s">
        <v>82</v>
      </c>
      <c r="F9" s="60"/>
      <c r="G9" s="59" t="s">
        <v>80</v>
      </c>
      <c r="H9" s="59" t="s">
        <v>77</v>
      </c>
      <c r="I9" s="59" t="s">
        <v>83</v>
      </c>
      <c r="J9" s="71" t="s">
        <v>518</v>
      </c>
      <c r="K9" s="65">
        <f>IF(ISERROR(VLOOKUP(J9,人事资料!D:AR,26,0)),"",VLOOKUP(J9,人事资料!D:AR,26,0))</f>
        <v>42833</v>
      </c>
      <c r="L9" s="66">
        <f>IF(ISERROR(VLOOKUP(J9,人事资料!D:AR,27,0)),"",VLOOKUP(J9,人事资料!D:AR,27,0))</f>
        <v>0</v>
      </c>
      <c r="M9" s="67">
        <f t="shared" si="1"/>
        <v>2</v>
      </c>
      <c r="N9" s="69">
        <v>30</v>
      </c>
      <c r="O9" s="69">
        <v>30</v>
      </c>
      <c r="P9" s="70"/>
      <c r="Q9" s="80">
        <v>10</v>
      </c>
      <c r="R9" s="80"/>
      <c r="S9" s="80">
        <v>30</v>
      </c>
      <c r="T9" s="80"/>
      <c r="U9" s="80">
        <v>53</v>
      </c>
      <c r="V9" s="83">
        <f t="shared" si="2"/>
        <v>1590</v>
      </c>
      <c r="W9" s="84">
        <v>0.33</v>
      </c>
      <c r="X9" s="79"/>
      <c r="Y9" s="79"/>
      <c r="Z9" s="88"/>
      <c r="AA9" s="90"/>
      <c r="AB9" s="90"/>
      <c r="AC9" s="88"/>
      <c r="AD9" s="88"/>
      <c r="AE9" s="88"/>
      <c r="AF9" s="89"/>
      <c r="AG9" s="97"/>
      <c r="AH9" s="97"/>
      <c r="AI9" s="85">
        <f t="shared" ref="AI9:AI33" si="14">+IF((V9*W9-AG9)&gt;0,V9*W9-AG9,0)</f>
        <v>524.70000000000005</v>
      </c>
      <c r="AJ9" s="97"/>
      <c r="AK9" s="97"/>
      <c r="AL9" s="99"/>
      <c r="AM9" s="97"/>
      <c r="AN9" s="99"/>
      <c r="AO9" s="97">
        <v>200</v>
      </c>
      <c r="AP9" s="99"/>
      <c r="AQ9" s="99"/>
      <c r="AR9" s="97"/>
      <c r="AS9" s="97"/>
      <c r="AT9" s="97"/>
      <c r="AU9" s="99">
        <v>200</v>
      </c>
      <c r="AV9" s="97"/>
      <c r="AW9" s="97"/>
      <c r="AX9" s="99"/>
      <c r="AY9" s="99">
        <f>540+120+60</f>
        <v>720</v>
      </c>
      <c r="AZ9" s="99">
        <v>3000</v>
      </c>
      <c r="BA9" s="105">
        <f t="shared" si="3"/>
        <v>4120</v>
      </c>
      <c r="BB9" s="106">
        <v>-20</v>
      </c>
      <c r="BC9" s="107"/>
      <c r="BD9" s="88"/>
      <c r="BE9" s="88"/>
      <c r="BF9" s="105">
        <f t="shared" si="4"/>
        <v>-20</v>
      </c>
      <c r="BG9" s="105">
        <f t="shared" si="5"/>
        <v>4624.7</v>
      </c>
      <c r="BH9" s="107">
        <v>100</v>
      </c>
      <c r="BI9" s="109">
        <f t="shared" si="6"/>
        <v>317.43</v>
      </c>
      <c r="BJ9" s="110">
        <f>IF(G9="外教",ROUND(MAX((BG9-BH9-BI9-4800)*{0.03,0.1,0.2,0.25,0.3,0.35,0.45}-{0,105,555,1005,2755,5505,13505},0),2),ROUND(MAX((BG9-BH9-BI9-3500)*{0.03,0.1,0.2,0.25,0.3,0.35,0.45}-{0,105,555,1005,2755,5505,13505},0),2))</f>
        <v>21.22</v>
      </c>
      <c r="BK9" s="92">
        <f t="shared" si="7"/>
        <v>4186.0499999999993</v>
      </c>
      <c r="BL9" s="109"/>
      <c r="BM9" s="92">
        <f t="shared" si="8"/>
        <v>4186.0499999999993</v>
      </c>
      <c r="BN9" s="106"/>
      <c r="BO9" s="380">
        <f>(SUMIF('4月阿米巴'!J:J,J9,'4月阿米巴'!BK:BK)+SUMIF('5月阿米巴'!J:J,J9,'5月阿米巴'!BK:BK)+BK9)/3</f>
        <v>3546.1366666666668</v>
      </c>
      <c r="BQ9" s="51">
        <f t="shared" si="9"/>
        <v>-10938.41</v>
      </c>
      <c r="BR9" s="53">
        <f t="shared" si="0"/>
        <v>42916</v>
      </c>
      <c r="BS9" s="111">
        <f t="shared" si="10"/>
        <v>2</v>
      </c>
      <c r="CE9" s="46"/>
    </row>
    <row r="10" spans="1:83" ht="15" customHeight="1">
      <c r="A10" s="56">
        <v>4</v>
      </c>
      <c r="B10" s="59" t="str">
        <f t="shared" si="11"/>
        <v>6月</v>
      </c>
      <c r="C10" s="59" t="str">
        <f t="shared" si="12"/>
        <v>天河天府路中心</v>
      </c>
      <c r="D10" s="59" t="str">
        <f t="shared" si="13"/>
        <v>教学部</v>
      </c>
      <c r="E10" s="59" t="s">
        <v>82</v>
      </c>
      <c r="F10" s="58"/>
      <c r="G10" s="59" t="s">
        <v>80</v>
      </c>
      <c r="H10" s="59" t="s">
        <v>77</v>
      </c>
      <c r="I10" s="59" t="s">
        <v>83</v>
      </c>
      <c r="J10" s="71" t="s">
        <v>519</v>
      </c>
      <c r="K10" s="65">
        <f>IF(ISERROR(VLOOKUP(J10,人事资料!D:AR,26,0)),"",VLOOKUP(J10,人事资料!D:AR,26,0))</f>
        <v>42833</v>
      </c>
      <c r="L10" s="66">
        <f>IF(ISERROR(VLOOKUP(J10,人事资料!D:AR,27,0)),"",VLOOKUP(J10,人事资料!D:AR,27,0))</f>
        <v>0</v>
      </c>
      <c r="M10" s="67">
        <f t="shared" si="1"/>
        <v>2</v>
      </c>
      <c r="N10" s="69">
        <v>30</v>
      </c>
      <c r="O10" s="69">
        <v>30</v>
      </c>
      <c r="P10" s="70"/>
      <c r="Q10" s="80">
        <v>30</v>
      </c>
      <c r="R10" s="80">
        <v>4</v>
      </c>
      <c r="S10" s="80">
        <v>67</v>
      </c>
      <c r="T10" s="80"/>
      <c r="U10" s="80">
        <v>53</v>
      </c>
      <c r="V10" s="83">
        <f t="shared" si="2"/>
        <v>3551</v>
      </c>
      <c r="W10" s="84">
        <v>0.33</v>
      </c>
      <c r="X10" s="79"/>
      <c r="Y10" s="79"/>
      <c r="Z10" s="88"/>
      <c r="AA10" s="90"/>
      <c r="AB10" s="90"/>
      <c r="AC10" s="88"/>
      <c r="AD10" s="88"/>
      <c r="AE10" s="88"/>
      <c r="AF10" s="89"/>
      <c r="AG10" s="97"/>
      <c r="AH10" s="97"/>
      <c r="AI10" s="85">
        <f t="shared" si="14"/>
        <v>1171.8300000000002</v>
      </c>
      <c r="AJ10" s="97"/>
      <c r="AK10" s="97"/>
      <c r="AL10" s="99"/>
      <c r="AM10" s="97"/>
      <c r="AN10" s="99"/>
      <c r="AO10" s="97">
        <v>200</v>
      </c>
      <c r="AP10" s="99"/>
      <c r="AQ10" s="99"/>
      <c r="AR10" s="97"/>
      <c r="AS10" s="97"/>
      <c r="AT10" s="97"/>
      <c r="AU10" s="99">
        <v>200</v>
      </c>
      <c r="AV10" s="97"/>
      <c r="AW10" s="97"/>
      <c r="AX10" s="99"/>
      <c r="AY10" s="99">
        <f>405+120+60</f>
        <v>585</v>
      </c>
      <c r="AZ10" s="99">
        <v>3000</v>
      </c>
      <c r="BA10" s="105">
        <f t="shared" si="3"/>
        <v>3985</v>
      </c>
      <c r="BB10" s="106">
        <v>-20</v>
      </c>
      <c r="BC10" s="107"/>
      <c r="BD10" s="88"/>
      <c r="BE10" s="88"/>
      <c r="BF10" s="105">
        <f t="shared" si="4"/>
        <v>-20</v>
      </c>
      <c r="BG10" s="105">
        <f t="shared" si="5"/>
        <v>5136.83</v>
      </c>
      <c r="BH10" s="107">
        <v>100</v>
      </c>
      <c r="BI10" s="109">
        <f t="shared" si="6"/>
        <v>317.43</v>
      </c>
      <c r="BJ10" s="110">
        <f>IF(G10="外教",ROUND(MAX((BG10-BH10-BI10-4800)*{0.03,0.1,0.2,0.25,0.3,0.35,0.45}-{0,105,555,1005,2755,5505,13505},0),2),ROUND(MAX((BG10-BH10-BI10-3500)*{0.03,0.1,0.2,0.25,0.3,0.35,0.45}-{0,105,555,1005,2755,5505,13505},0),2))</f>
        <v>36.58</v>
      </c>
      <c r="BK10" s="92">
        <f t="shared" si="7"/>
        <v>4682.82</v>
      </c>
      <c r="BL10" s="109"/>
      <c r="BM10" s="92">
        <f t="shared" si="8"/>
        <v>4682.82</v>
      </c>
      <c r="BN10" s="106"/>
      <c r="BO10" s="380">
        <f>(SUMIF('4月阿米巴'!J:J,J10,'4月阿米巴'!BK:BK)+SUMIF('5月阿米巴'!J:J,J10,'5月阿米巴'!BK:BK)+BK10)/3</f>
        <v>3771.4599999999996</v>
      </c>
      <c r="BQ10" s="51">
        <f>(BP10-BO10-BH10)*1</f>
        <v>-3871.4599999999996</v>
      </c>
      <c r="BR10" s="53">
        <f t="shared" si="0"/>
        <v>42916</v>
      </c>
      <c r="BS10" s="111">
        <f t="shared" si="10"/>
        <v>2</v>
      </c>
      <c r="CE10" s="47"/>
    </row>
    <row r="11" spans="1:83" ht="15" customHeight="1">
      <c r="A11" s="56">
        <v>5</v>
      </c>
      <c r="B11" s="59" t="str">
        <f t="shared" si="11"/>
        <v>6月</v>
      </c>
      <c r="C11" s="59" t="str">
        <f t="shared" si="12"/>
        <v>天河天府路中心</v>
      </c>
      <c r="D11" s="59" t="str">
        <f t="shared" si="13"/>
        <v>教学部</v>
      </c>
      <c r="E11" s="59" t="s">
        <v>75</v>
      </c>
      <c r="F11" s="60"/>
      <c r="G11" s="59" t="s">
        <v>122</v>
      </c>
      <c r="H11" s="59" t="s">
        <v>77</v>
      </c>
      <c r="I11" s="59" t="s">
        <v>83</v>
      </c>
      <c r="J11" s="71" t="s">
        <v>582</v>
      </c>
      <c r="K11" s="65">
        <f>IF(ISERROR(VLOOKUP(J11,人事资料!D:AR,26,0)),"",VLOOKUP(J11,人事资料!D:AR,26,0))</f>
        <v>42774</v>
      </c>
      <c r="L11" s="66">
        <f>IF(ISERROR(VLOOKUP(J11,人事资料!D:AR,27,0)),"",VLOOKUP(J11,人事资料!D:AR,27,0))</f>
        <v>0</v>
      </c>
      <c r="M11" s="67">
        <f t="shared" si="1"/>
        <v>4</v>
      </c>
      <c r="N11" s="69">
        <v>30</v>
      </c>
      <c r="O11" s="69">
        <v>30</v>
      </c>
      <c r="P11" s="70"/>
      <c r="Q11" s="80">
        <v>10</v>
      </c>
      <c r="R11" s="80">
        <v>1.5</v>
      </c>
      <c r="S11" s="80">
        <v>30</v>
      </c>
      <c r="T11" s="80"/>
      <c r="U11" s="80">
        <v>53</v>
      </c>
      <c r="V11" s="83">
        <f t="shared" si="2"/>
        <v>1590</v>
      </c>
      <c r="W11" s="84">
        <v>0.24</v>
      </c>
      <c r="X11" s="79"/>
      <c r="Y11" s="79"/>
      <c r="Z11" s="88"/>
      <c r="AA11" s="90"/>
      <c r="AB11" s="90"/>
      <c r="AC11" s="88"/>
      <c r="AD11" s="88"/>
      <c r="AE11" s="88"/>
      <c r="AF11" s="89"/>
      <c r="AG11" s="97"/>
      <c r="AH11" s="97"/>
      <c r="AI11" s="85">
        <f t="shared" si="14"/>
        <v>381.59999999999997</v>
      </c>
      <c r="AJ11" s="97"/>
      <c r="AK11" s="97"/>
      <c r="AL11" s="99"/>
      <c r="AM11" s="97"/>
      <c r="AN11" s="99"/>
      <c r="AO11" s="97"/>
      <c r="AP11" s="99"/>
      <c r="AQ11" s="99"/>
      <c r="AR11" s="97"/>
      <c r="AS11" s="97"/>
      <c r="AT11" s="97"/>
      <c r="AU11" s="99"/>
      <c r="AV11" s="97"/>
      <c r="AW11" s="97"/>
      <c r="AX11" s="99"/>
      <c r="AY11" s="99"/>
      <c r="AZ11" s="99"/>
      <c r="BA11" s="105">
        <f t="shared" si="3"/>
        <v>0</v>
      </c>
      <c r="BB11" s="64"/>
      <c r="BC11" s="107"/>
      <c r="BD11" s="88"/>
      <c r="BE11" s="88"/>
      <c r="BF11" s="105">
        <f t="shared" si="4"/>
        <v>0</v>
      </c>
      <c r="BG11" s="105">
        <f t="shared" si="5"/>
        <v>381.59999999999997</v>
      </c>
      <c r="BH11" s="107"/>
      <c r="BI11" s="109"/>
      <c r="BJ11" s="110">
        <f>IF(G11="外教",ROUND(MAX((BG11-BH11-BI11-4800)*{0.03,0.1,0.2,0.25,0.3,0.35,0.45}-{0,105,555,1005,2755,5505,13505},0),2),ROUND(MAX((BG11-BH11-BI11-3500)*{0.03,0.1,0.2,0.25,0.3,0.35,0.45}-{0,105,555,1005,2755,5505,13505},0),2))</f>
        <v>0</v>
      </c>
      <c r="BK11" s="92">
        <f t="shared" si="7"/>
        <v>381.59999999999997</v>
      </c>
      <c r="BL11" s="109"/>
      <c r="BM11" s="92">
        <f t="shared" si="8"/>
        <v>381.59999999999997</v>
      </c>
      <c r="BN11" s="106" t="s">
        <v>583</v>
      </c>
      <c r="BO11" s="380">
        <f>(SUMIF('4月阿米巴'!J:J,J11,'4月阿米巴'!BK:BK)+SUMIF('5月阿米巴'!J:J,J11,'5月阿米巴'!BK:BK)+BK11)/3</f>
        <v>1816.8666666666668</v>
      </c>
      <c r="BR11" s="53">
        <f t="shared" si="0"/>
        <v>42916</v>
      </c>
      <c r="BS11" s="111">
        <f t="shared" si="10"/>
        <v>4</v>
      </c>
    </row>
    <row r="12" spans="1:83" ht="15" customHeight="1">
      <c r="A12" s="56">
        <v>6</v>
      </c>
      <c r="B12" s="59" t="str">
        <f t="shared" si="11"/>
        <v>6月</v>
      </c>
      <c r="C12" s="59" t="str">
        <f t="shared" si="12"/>
        <v>天河天府路中心</v>
      </c>
      <c r="D12" s="59" t="str">
        <f t="shared" si="13"/>
        <v>教学部</v>
      </c>
      <c r="E12" s="59" t="s">
        <v>82</v>
      </c>
      <c r="F12" s="61"/>
      <c r="G12" s="59" t="s">
        <v>80</v>
      </c>
      <c r="H12" s="59" t="s">
        <v>77</v>
      </c>
      <c r="I12" s="59" t="s">
        <v>83</v>
      </c>
      <c r="J12" s="71" t="s">
        <v>503</v>
      </c>
      <c r="K12" s="65">
        <f>IF(ISERROR(VLOOKUP(J12,人事资料!D:AR,26,0)),"",VLOOKUP(J12,人事资料!D:AR,26,0))</f>
        <v>42800</v>
      </c>
      <c r="L12" s="66">
        <f>IF(ISERROR(VLOOKUP(J12,人事资料!D:AR,27,0)),"",VLOOKUP(J12,人事资料!D:AR,27,0))</f>
        <v>0</v>
      </c>
      <c r="M12" s="67">
        <f t="shared" si="1"/>
        <v>3</v>
      </c>
      <c r="N12" s="69">
        <v>30</v>
      </c>
      <c r="O12" s="69">
        <v>30</v>
      </c>
      <c r="P12" s="70"/>
      <c r="Q12" s="80">
        <v>27</v>
      </c>
      <c r="R12" s="80">
        <v>3</v>
      </c>
      <c r="S12" s="80">
        <v>45</v>
      </c>
      <c r="T12" s="80"/>
      <c r="U12" s="80">
        <v>53</v>
      </c>
      <c r="V12" s="83">
        <f t="shared" si="2"/>
        <v>2385</v>
      </c>
      <c r="W12" s="84">
        <v>0.33</v>
      </c>
      <c r="X12" s="79"/>
      <c r="Y12" s="79"/>
      <c r="Z12" s="88" t="s">
        <v>88</v>
      </c>
      <c r="AA12" s="90"/>
      <c r="AB12" s="90"/>
      <c r="AC12" s="88"/>
      <c r="AD12" s="88"/>
      <c r="AE12" s="88"/>
      <c r="AF12" s="89"/>
      <c r="AG12" s="97"/>
      <c r="AH12" s="97"/>
      <c r="AI12" s="85">
        <f t="shared" si="14"/>
        <v>787.05000000000007</v>
      </c>
      <c r="AJ12" s="97"/>
      <c r="AK12" s="97"/>
      <c r="AL12" s="99"/>
      <c r="AM12" s="97"/>
      <c r="AN12" s="97"/>
      <c r="AO12" s="97"/>
      <c r="AP12" s="99"/>
      <c r="AQ12" s="99"/>
      <c r="AR12" s="97"/>
      <c r="AS12" s="97"/>
      <c r="AT12" s="97"/>
      <c r="AU12" s="99"/>
      <c r="AV12" s="97"/>
      <c r="AW12" s="97"/>
      <c r="AX12" s="99"/>
      <c r="AY12" s="99"/>
      <c r="AZ12" s="99"/>
      <c r="BA12" s="105">
        <f t="shared" si="3"/>
        <v>0</v>
      </c>
      <c r="BB12" s="64"/>
      <c r="BC12" s="107"/>
      <c r="BD12" s="88"/>
      <c r="BE12" s="88"/>
      <c r="BF12" s="105">
        <f t="shared" si="4"/>
        <v>0</v>
      </c>
      <c r="BG12" s="105">
        <f t="shared" si="5"/>
        <v>787.05000000000007</v>
      </c>
      <c r="BH12" s="107"/>
      <c r="BI12" s="109"/>
      <c r="BJ12" s="110">
        <f>IF(G12="外教",ROUND(MAX((BG12-BH12-BI12-4800)*{0.03,0.1,0.2,0.25,0.3,0.35,0.45}-{0,105,555,1005,2755,5505,13505},0),2),ROUND(MAX((BG12-BH12-BI12-3500)*{0.03,0.1,0.2,0.25,0.3,0.35,0.45}-{0,105,555,1005,2755,5505,13505},0),2))</f>
        <v>0</v>
      </c>
      <c r="BK12" s="92">
        <f t="shared" si="7"/>
        <v>787.05000000000007</v>
      </c>
      <c r="BL12" s="109"/>
      <c r="BM12" s="92">
        <f t="shared" si="8"/>
        <v>787.05000000000007</v>
      </c>
      <c r="BN12" s="106"/>
      <c r="BO12" s="380">
        <f>(SUMIF('4月阿米巴'!J:J,J12,'4月阿米巴'!BK:BK)+SUMIF('5月阿米巴'!J:J,J12,'5月阿米巴'!BK:BK)+BK12)/3</f>
        <v>2201.2633333333333</v>
      </c>
      <c r="BR12" s="53">
        <f t="shared" si="0"/>
        <v>42916</v>
      </c>
      <c r="BS12" s="111">
        <f t="shared" si="10"/>
        <v>3</v>
      </c>
    </row>
    <row r="13" spans="1:83" ht="15" customHeight="1">
      <c r="A13" s="56">
        <v>7</v>
      </c>
      <c r="B13" s="59" t="str">
        <f t="shared" si="11"/>
        <v/>
      </c>
      <c r="C13" s="59" t="str">
        <f t="shared" si="12"/>
        <v/>
      </c>
      <c r="D13" s="59" t="str">
        <f t="shared" si="13"/>
        <v/>
      </c>
      <c r="E13" s="59"/>
      <c r="F13" s="61"/>
      <c r="G13" s="59"/>
      <c r="H13" s="59"/>
      <c r="I13" s="59"/>
      <c r="J13" s="71"/>
      <c r="K13" s="65" t="str">
        <f>IF(ISERROR(VLOOKUP(J13,人事资料!D:AR,26,0)),"",VLOOKUP(J13,人事资料!D:AR,26,0))</f>
        <v/>
      </c>
      <c r="L13" s="66" t="str">
        <f>IF(ISERROR(VLOOKUP(J13,人事资料!D:AR,27,0)),"",VLOOKUP(J13,人事资料!D:AR,27,0))</f>
        <v/>
      </c>
      <c r="M13" s="67" t="str">
        <f t="shared" si="1"/>
        <v/>
      </c>
      <c r="N13" s="69"/>
      <c r="O13" s="69"/>
      <c r="P13" s="70"/>
      <c r="Q13" s="80"/>
      <c r="R13" s="80"/>
      <c r="S13" s="80"/>
      <c r="T13" s="80"/>
      <c r="U13" s="80"/>
      <c r="V13" s="83">
        <f t="shared" si="2"/>
        <v>0</v>
      </c>
      <c r="W13" s="84"/>
      <c r="X13" s="79"/>
      <c r="Y13" s="79"/>
      <c r="Z13" s="88" t="s">
        <v>88</v>
      </c>
      <c r="AA13" s="90" t="s">
        <v>88</v>
      </c>
      <c r="AB13" s="90"/>
      <c r="AC13" s="88"/>
      <c r="AD13" s="88"/>
      <c r="AE13" s="88"/>
      <c r="AF13" s="89"/>
      <c r="AG13" s="97"/>
      <c r="AH13" s="97"/>
      <c r="AI13" s="85">
        <f t="shared" si="14"/>
        <v>0</v>
      </c>
      <c r="AJ13" s="97"/>
      <c r="AK13" s="97"/>
      <c r="AL13" s="99"/>
      <c r="AM13" s="97"/>
      <c r="AN13" s="99"/>
      <c r="AO13" s="97"/>
      <c r="AP13" s="99"/>
      <c r="AQ13" s="99"/>
      <c r="AR13" s="97"/>
      <c r="AS13" s="97"/>
      <c r="AT13" s="97"/>
      <c r="AU13" s="99"/>
      <c r="AV13" s="97"/>
      <c r="AW13" s="97"/>
      <c r="AX13" s="99"/>
      <c r="AY13" s="99"/>
      <c r="AZ13" s="99"/>
      <c r="BA13" s="105">
        <f t="shared" si="3"/>
        <v>0</v>
      </c>
      <c r="BB13" s="106"/>
      <c r="BC13" s="107"/>
      <c r="BD13" s="88"/>
      <c r="BE13" s="88"/>
      <c r="BF13" s="105">
        <f t="shared" si="4"/>
        <v>0</v>
      </c>
      <c r="BG13" s="105">
        <f t="shared" si="5"/>
        <v>0</v>
      </c>
      <c r="BH13" s="107"/>
      <c r="BI13" s="109"/>
      <c r="BJ13" s="110">
        <f>IF(G13="外教",ROUND(MAX((BG13-BH13-BI13-4800)*{0.03,0.1,0.2,0.25,0.3,0.35,0.45}-{0,105,555,1005,2755,5505,13505},0),2),ROUND(MAX((BG13-BH13-BI13-3500)*{0.03,0.1,0.2,0.25,0.3,0.35,0.45}-{0,105,555,1005,2755,5505,13505},0),2))</f>
        <v>0</v>
      </c>
      <c r="BK13" s="92">
        <f t="shared" si="7"/>
        <v>0</v>
      </c>
      <c r="BL13" s="109"/>
      <c r="BM13" s="92">
        <f t="shared" si="8"/>
        <v>0</v>
      </c>
      <c r="BN13" s="106"/>
      <c r="BO13" s="380">
        <f>(SUMIF('4月阿米巴'!J:J,J13,'4月阿米巴'!BK:BK)+SUMIF('5月阿米巴'!J:J,J13,'5月阿米巴'!BK:BK)+BK13)/3</f>
        <v>0</v>
      </c>
      <c r="BR13" s="53">
        <f t="shared" si="0"/>
        <v>0</v>
      </c>
      <c r="BS13" s="111" t="e">
        <f t="shared" si="10"/>
        <v>#VALUE!</v>
      </c>
    </row>
    <row r="14" spans="1:83" ht="15" customHeight="1">
      <c r="A14" s="56">
        <v>8</v>
      </c>
      <c r="B14" s="59" t="str">
        <f t="shared" si="11"/>
        <v/>
      </c>
      <c r="C14" s="59" t="str">
        <f t="shared" si="12"/>
        <v/>
      </c>
      <c r="D14" s="59" t="str">
        <f t="shared" si="13"/>
        <v/>
      </c>
      <c r="E14" s="59"/>
      <c r="F14" s="61"/>
      <c r="G14" s="59"/>
      <c r="H14" s="59"/>
      <c r="I14" s="59"/>
      <c r="J14" s="64"/>
      <c r="K14" s="65" t="str">
        <f>IF(ISERROR(VLOOKUP(J14,人事资料!D:AR,26,0)),"",VLOOKUP(J14,人事资料!D:AR,26,0))</f>
        <v/>
      </c>
      <c r="L14" s="66" t="str">
        <f>IF(ISERROR(VLOOKUP(J14,人事资料!D:AR,27,0)),"",VLOOKUP(J14,人事资料!D:AR,27,0))</f>
        <v/>
      </c>
      <c r="M14" s="67" t="str">
        <f t="shared" si="1"/>
        <v/>
      </c>
      <c r="N14" s="69"/>
      <c r="O14" s="69"/>
      <c r="P14" s="70"/>
      <c r="Q14" s="80"/>
      <c r="R14" s="80"/>
      <c r="S14" s="80"/>
      <c r="T14" s="80"/>
      <c r="U14" s="80"/>
      <c r="V14" s="83">
        <f t="shared" si="2"/>
        <v>0</v>
      </c>
      <c r="W14" s="84"/>
      <c r="X14" s="79"/>
      <c r="Y14" s="79"/>
      <c r="Z14" s="88"/>
      <c r="AA14" s="90"/>
      <c r="AB14" s="90"/>
      <c r="AC14" s="88"/>
      <c r="AD14" s="88"/>
      <c r="AE14" s="88"/>
      <c r="AF14" s="89"/>
      <c r="AG14" s="97"/>
      <c r="AH14" s="97"/>
      <c r="AI14" s="85">
        <f t="shared" si="14"/>
        <v>0</v>
      </c>
      <c r="AJ14" s="97"/>
      <c r="AK14" s="97"/>
      <c r="AL14" s="99"/>
      <c r="AM14" s="97"/>
      <c r="AN14" s="99"/>
      <c r="AO14" s="97"/>
      <c r="AP14" s="99"/>
      <c r="AQ14" s="99"/>
      <c r="AR14" s="97"/>
      <c r="AS14" s="97"/>
      <c r="AT14" s="97"/>
      <c r="AU14" s="99"/>
      <c r="AV14" s="97"/>
      <c r="AW14" s="97"/>
      <c r="AX14" s="99"/>
      <c r="AY14" s="99"/>
      <c r="AZ14" s="99"/>
      <c r="BA14" s="105">
        <f t="shared" si="3"/>
        <v>0</v>
      </c>
      <c r="BB14" s="64"/>
      <c r="BC14" s="107"/>
      <c r="BD14" s="88"/>
      <c r="BE14" s="88"/>
      <c r="BF14" s="105">
        <f t="shared" si="4"/>
        <v>0</v>
      </c>
      <c r="BG14" s="105">
        <f t="shared" si="5"/>
        <v>0</v>
      </c>
      <c r="BH14" s="107"/>
      <c r="BI14" s="109"/>
      <c r="BJ14" s="110">
        <f>IF(G14="外教",ROUND(MAX((BG14-BH14-BI14-4800)*{0.03,0.1,0.2,0.25,0.3,0.35,0.45}-{0,105,555,1005,2755,5505,13505},0),2),ROUND(MAX((BG14-BH14-BI14-3500)*{0.03,0.1,0.2,0.25,0.3,0.35,0.45}-{0,105,555,1005,2755,5505,13505},0),2))</f>
        <v>0</v>
      </c>
      <c r="BK14" s="92">
        <f t="shared" si="7"/>
        <v>0</v>
      </c>
      <c r="BL14" s="109"/>
      <c r="BM14" s="92">
        <f t="shared" si="8"/>
        <v>0</v>
      </c>
      <c r="BN14" s="106"/>
      <c r="BO14" s="380">
        <f>(SUMIF('4月阿米巴'!J:J,J14,'4月阿米巴'!BK:BK)+SUMIF('5月阿米巴'!J:J,J14,'5月阿米巴'!BK:BK)+BK14)/3</f>
        <v>0</v>
      </c>
      <c r="BR14" s="53">
        <f t="shared" si="0"/>
        <v>0</v>
      </c>
      <c r="BS14" s="111" t="e">
        <f t="shared" si="10"/>
        <v>#VALUE!</v>
      </c>
    </row>
    <row r="15" spans="1:83" ht="15" customHeight="1">
      <c r="A15" s="56">
        <v>9</v>
      </c>
      <c r="B15" s="59" t="str">
        <f t="shared" si="11"/>
        <v/>
      </c>
      <c r="C15" s="59" t="str">
        <f t="shared" si="12"/>
        <v/>
      </c>
      <c r="D15" s="59" t="str">
        <f t="shared" si="13"/>
        <v/>
      </c>
      <c r="E15" s="59"/>
      <c r="F15" s="61"/>
      <c r="G15" s="59"/>
      <c r="H15" s="59"/>
      <c r="I15" s="59"/>
      <c r="J15" s="71"/>
      <c r="K15" s="65" t="str">
        <f>IF(ISERROR(VLOOKUP(J15,#REF!,26,0)),"",VLOOKUP(J15,#REF!,26,0))</f>
        <v/>
      </c>
      <c r="L15" s="66" t="str">
        <f>IF(ISERROR(VLOOKUP(J15,人事资料!D:AR,27,0)),"",VLOOKUP(J15,人事资料!D:AR,27,0))</f>
        <v/>
      </c>
      <c r="M15" s="67" t="str">
        <f t="shared" si="1"/>
        <v/>
      </c>
      <c r="N15" s="69"/>
      <c r="O15" s="69"/>
      <c r="P15" s="70"/>
      <c r="Q15" s="80"/>
      <c r="R15" s="80"/>
      <c r="S15" s="80"/>
      <c r="T15" s="80"/>
      <c r="U15" s="80"/>
      <c r="V15" s="83">
        <f t="shared" si="2"/>
        <v>0</v>
      </c>
      <c r="W15" s="84"/>
      <c r="X15" s="79"/>
      <c r="Y15" s="79"/>
      <c r="Z15" s="88" t="s">
        <v>88</v>
      </c>
      <c r="AA15" s="90"/>
      <c r="AB15" s="90"/>
      <c r="AC15" s="88"/>
      <c r="AD15" s="88"/>
      <c r="AE15" s="88"/>
      <c r="AF15" s="89"/>
      <c r="AG15" s="97"/>
      <c r="AH15" s="97"/>
      <c r="AI15" s="85">
        <f t="shared" si="14"/>
        <v>0</v>
      </c>
      <c r="AJ15" s="97"/>
      <c r="AK15" s="97"/>
      <c r="AL15" s="99"/>
      <c r="AM15" s="97"/>
      <c r="AN15" s="99"/>
      <c r="AO15" s="97"/>
      <c r="AP15" s="99"/>
      <c r="AQ15" s="99"/>
      <c r="AR15" s="97"/>
      <c r="AS15" s="97"/>
      <c r="AT15" s="97"/>
      <c r="AU15" s="99"/>
      <c r="AV15" s="97"/>
      <c r="AW15" s="97"/>
      <c r="AX15" s="99"/>
      <c r="AY15" s="99"/>
      <c r="AZ15" s="99"/>
      <c r="BA15" s="105">
        <f t="shared" si="3"/>
        <v>0</v>
      </c>
      <c r="BB15" s="64"/>
      <c r="BC15" s="107"/>
      <c r="BD15" s="88"/>
      <c r="BE15" s="88"/>
      <c r="BF15" s="105">
        <f t="shared" si="4"/>
        <v>0</v>
      </c>
      <c r="BG15" s="105">
        <f t="shared" si="5"/>
        <v>0</v>
      </c>
      <c r="BH15" s="107"/>
      <c r="BI15" s="109"/>
      <c r="BJ15" s="110">
        <f>IF(G15="外教",ROUND(MAX((BG15-BH15-BI15-4800)*{0.03,0.1,0.2,0.25,0.3,0.35,0.45}-{0,105,555,1005,2755,5505,13505},0),2),ROUND(MAX((BG15-BH15-BI15-3500)*{0.03,0.1,0.2,0.25,0.3,0.35,0.45}-{0,105,555,1005,2755,5505,13505},0),2))</f>
        <v>0</v>
      </c>
      <c r="BK15" s="92">
        <f t="shared" si="7"/>
        <v>0</v>
      </c>
      <c r="BL15" s="109"/>
      <c r="BM15" s="92">
        <f t="shared" si="8"/>
        <v>0</v>
      </c>
      <c r="BN15" s="106"/>
      <c r="BO15" s="380">
        <f>(SUMIF('4月阿米巴'!J:J,J15,'4月阿米巴'!BK:BK)+SUMIF('5月阿米巴'!J:J,J15,'5月阿米巴'!BK:BK)+BK15)/3</f>
        <v>0</v>
      </c>
      <c r="BR15" s="53">
        <f t="shared" si="0"/>
        <v>0</v>
      </c>
      <c r="BS15" s="111" t="e">
        <f t="shared" si="10"/>
        <v>#VALUE!</v>
      </c>
    </row>
    <row r="16" spans="1:83" ht="15" customHeight="1">
      <c r="A16" s="56">
        <v>10</v>
      </c>
      <c r="B16" s="59" t="str">
        <f t="shared" si="11"/>
        <v/>
      </c>
      <c r="C16" s="59" t="str">
        <f t="shared" si="12"/>
        <v/>
      </c>
      <c r="D16" s="59" t="str">
        <f t="shared" si="13"/>
        <v/>
      </c>
      <c r="E16" s="59"/>
      <c r="F16" s="61"/>
      <c r="G16" s="59"/>
      <c r="H16" s="59"/>
      <c r="I16" s="59"/>
      <c r="J16" s="71"/>
      <c r="K16" s="65" t="str">
        <f>IF(ISERROR(VLOOKUP(J16,#REF!,26,0)),"",VLOOKUP(J16,#REF!,26,0))</f>
        <v/>
      </c>
      <c r="L16" s="66" t="str">
        <f>IF(ISERROR(VLOOKUP(J16,人事资料!D:AR,27,0)),"",VLOOKUP(J16,人事资料!D:AR,27,0))</f>
        <v/>
      </c>
      <c r="M16" s="67" t="str">
        <f t="shared" si="1"/>
        <v/>
      </c>
      <c r="N16" s="69"/>
      <c r="O16" s="69"/>
      <c r="P16" s="70"/>
      <c r="Q16" s="80"/>
      <c r="R16" s="80"/>
      <c r="S16" s="80"/>
      <c r="T16" s="80"/>
      <c r="U16" s="80"/>
      <c r="V16" s="83">
        <f t="shared" si="2"/>
        <v>0</v>
      </c>
      <c r="W16" s="84"/>
      <c r="X16" s="79"/>
      <c r="Y16" s="79"/>
      <c r="Z16" s="88"/>
      <c r="AA16" s="90"/>
      <c r="AB16" s="90"/>
      <c r="AC16" s="88"/>
      <c r="AD16" s="88"/>
      <c r="AE16" s="88"/>
      <c r="AF16" s="89"/>
      <c r="AG16" s="97"/>
      <c r="AH16" s="97"/>
      <c r="AI16" s="85">
        <f t="shared" si="14"/>
        <v>0</v>
      </c>
      <c r="AJ16" s="97"/>
      <c r="AK16" s="97"/>
      <c r="AL16" s="99"/>
      <c r="AM16" s="97"/>
      <c r="AN16" s="99"/>
      <c r="AO16" s="97"/>
      <c r="AP16" s="99"/>
      <c r="AQ16" s="99"/>
      <c r="AR16" s="97"/>
      <c r="AS16" s="97"/>
      <c r="AT16" s="97"/>
      <c r="AU16" s="99"/>
      <c r="AV16" s="97"/>
      <c r="AW16" s="97"/>
      <c r="AX16" s="99"/>
      <c r="AY16" s="99"/>
      <c r="AZ16" s="99"/>
      <c r="BA16" s="105">
        <f t="shared" si="3"/>
        <v>0</v>
      </c>
      <c r="BB16" s="64"/>
      <c r="BC16" s="107"/>
      <c r="BD16" s="88"/>
      <c r="BE16" s="88"/>
      <c r="BF16" s="105">
        <f t="shared" si="4"/>
        <v>0</v>
      </c>
      <c r="BG16" s="105">
        <f t="shared" si="5"/>
        <v>0</v>
      </c>
      <c r="BH16" s="107"/>
      <c r="BI16" s="109"/>
      <c r="BJ16" s="110">
        <f>IF(G16="外教",ROUND(MAX((BG16-BH16-BI16-4800)*{0.03,0.1,0.2,0.25,0.3,0.35,0.45}-{0,105,555,1005,2755,5505,13505},0),2),ROUND(MAX((BG16-BH16-BI16-3500)*{0.03,0.1,0.2,0.25,0.3,0.35,0.45}-{0,105,555,1005,2755,5505,13505},0),2))</f>
        <v>0</v>
      </c>
      <c r="BK16" s="92">
        <f t="shared" si="7"/>
        <v>0</v>
      </c>
      <c r="BL16" s="109"/>
      <c r="BM16" s="92">
        <f t="shared" si="8"/>
        <v>0</v>
      </c>
      <c r="BN16" s="106"/>
      <c r="BO16" s="380">
        <f>(SUMIF('4月阿米巴'!J:J,J16,'4月阿米巴'!BK:BK)+SUMIF('5月阿米巴'!J:J,J16,'5月阿米巴'!BK:BK)+BK16)/3</f>
        <v>0</v>
      </c>
      <c r="BR16" s="53">
        <f t="shared" si="0"/>
        <v>0</v>
      </c>
      <c r="BS16" s="111" t="e">
        <f t="shared" si="10"/>
        <v>#VALUE!</v>
      </c>
    </row>
    <row r="17" spans="1:71" ht="15" customHeight="1">
      <c r="A17" s="56">
        <v>11</v>
      </c>
      <c r="B17" s="59" t="str">
        <f t="shared" si="11"/>
        <v/>
      </c>
      <c r="C17" s="59" t="str">
        <f t="shared" si="12"/>
        <v/>
      </c>
      <c r="D17" s="59" t="str">
        <f t="shared" si="13"/>
        <v/>
      </c>
      <c r="E17" s="59"/>
      <c r="F17" s="61"/>
      <c r="G17" s="59"/>
      <c r="H17" s="59"/>
      <c r="I17" s="59"/>
      <c r="J17" s="71"/>
      <c r="K17" s="65" t="str">
        <f>IF(ISERROR(VLOOKUP(J17,#REF!,26,0)),"",VLOOKUP(J17,#REF!,26,0))</f>
        <v/>
      </c>
      <c r="L17" s="66" t="str">
        <f>IF(ISERROR(VLOOKUP(J17,人事资料!D:AR,27,0)),"",VLOOKUP(J17,人事资料!D:AR,27,0))</f>
        <v/>
      </c>
      <c r="M17" s="67" t="str">
        <f t="shared" si="1"/>
        <v/>
      </c>
      <c r="N17" s="69"/>
      <c r="O17" s="69"/>
      <c r="P17" s="70"/>
      <c r="Q17" s="80"/>
      <c r="R17" s="80"/>
      <c r="S17" s="80"/>
      <c r="T17" s="80"/>
      <c r="U17" s="80"/>
      <c r="V17" s="83">
        <f t="shared" si="2"/>
        <v>0</v>
      </c>
      <c r="W17" s="84"/>
      <c r="X17" s="79"/>
      <c r="Y17" s="79"/>
      <c r="Z17" s="88"/>
      <c r="AA17" s="90"/>
      <c r="AB17" s="90"/>
      <c r="AC17" s="88"/>
      <c r="AD17" s="88"/>
      <c r="AE17" s="88"/>
      <c r="AF17" s="89"/>
      <c r="AG17" s="97"/>
      <c r="AH17" s="97"/>
      <c r="AI17" s="85">
        <f t="shared" si="14"/>
        <v>0</v>
      </c>
      <c r="AJ17" s="97"/>
      <c r="AK17" s="97"/>
      <c r="AL17" s="99"/>
      <c r="AM17" s="97"/>
      <c r="AN17" s="99"/>
      <c r="AO17" s="97"/>
      <c r="AP17" s="99"/>
      <c r="AQ17" s="99"/>
      <c r="AR17" s="97"/>
      <c r="AS17" s="97"/>
      <c r="AT17" s="97"/>
      <c r="AU17" s="99"/>
      <c r="AV17" s="97"/>
      <c r="AW17" s="97"/>
      <c r="AX17" s="99"/>
      <c r="AY17" s="99"/>
      <c r="AZ17" s="99"/>
      <c r="BA17" s="105">
        <f t="shared" si="3"/>
        <v>0</v>
      </c>
      <c r="BB17" s="64"/>
      <c r="BC17" s="107"/>
      <c r="BD17" s="88"/>
      <c r="BE17" s="88"/>
      <c r="BF17" s="105">
        <f t="shared" si="4"/>
        <v>0</v>
      </c>
      <c r="BG17" s="105">
        <f t="shared" si="5"/>
        <v>0</v>
      </c>
      <c r="BH17" s="107"/>
      <c r="BI17" s="109"/>
      <c r="BJ17" s="110">
        <f>IF(G17="外教",ROUND(MAX((BG17-BH17-BI17-4800)*{0.03,0.1,0.2,0.25,0.3,0.35,0.45}-{0,105,555,1005,2755,5505,13505},0),2),ROUND(MAX((BG17-BH17-BI17-3500)*{0.03,0.1,0.2,0.25,0.3,0.35,0.45}-{0,105,555,1005,2755,5505,13505},0),2))</f>
        <v>0</v>
      </c>
      <c r="BK17" s="92">
        <f t="shared" si="7"/>
        <v>0</v>
      </c>
      <c r="BL17" s="109"/>
      <c r="BM17" s="92">
        <f t="shared" si="8"/>
        <v>0</v>
      </c>
      <c r="BN17" s="106"/>
      <c r="BO17" s="380"/>
      <c r="BR17" s="53">
        <f t="shared" si="0"/>
        <v>0</v>
      </c>
      <c r="BS17" s="111" t="e">
        <f t="shared" si="10"/>
        <v>#VALUE!</v>
      </c>
    </row>
    <row r="18" spans="1:71" ht="15" customHeight="1">
      <c r="A18" s="56">
        <v>12</v>
      </c>
      <c r="B18" s="59" t="str">
        <f t="shared" si="11"/>
        <v/>
      </c>
      <c r="C18" s="59" t="str">
        <f t="shared" si="12"/>
        <v/>
      </c>
      <c r="D18" s="59" t="str">
        <f t="shared" si="13"/>
        <v/>
      </c>
      <c r="E18" s="59"/>
      <c r="F18" s="61"/>
      <c r="G18" s="59"/>
      <c r="H18" s="59"/>
      <c r="I18" s="59"/>
      <c r="J18" s="71"/>
      <c r="K18" s="65" t="str">
        <f>IF(ISERROR(VLOOKUP(J18,#REF!,26,0)),"",VLOOKUP(J18,#REF!,26,0))</f>
        <v/>
      </c>
      <c r="L18" s="66" t="str">
        <f>IF(ISERROR(VLOOKUP(J18,人事资料!D:AR,27,0)),"",VLOOKUP(J18,人事资料!D:AR,27,0))</f>
        <v/>
      </c>
      <c r="M18" s="67" t="str">
        <f t="shared" si="1"/>
        <v/>
      </c>
      <c r="N18" s="69"/>
      <c r="O18" s="69"/>
      <c r="P18" s="70"/>
      <c r="Q18" s="80"/>
      <c r="R18" s="80"/>
      <c r="S18" s="80"/>
      <c r="T18" s="80"/>
      <c r="U18" s="80"/>
      <c r="V18" s="83">
        <f t="shared" si="2"/>
        <v>0</v>
      </c>
      <c r="W18" s="84"/>
      <c r="X18" s="79"/>
      <c r="Y18" s="79"/>
      <c r="Z18" s="88"/>
      <c r="AA18" s="90"/>
      <c r="AB18" s="90"/>
      <c r="AC18" s="88"/>
      <c r="AD18" s="88"/>
      <c r="AE18" s="88"/>
      <c r="AF18" s="89"/>
      <c r="AG18" s="97"/>
      <c r="AH18" s="97"/>
      <c r="AI18" s="85">
        <f t="shared" si="14"/>
        <v>0</v>
      </c>
      <c r="AJ18" s="97"/>
      <c r="AK18" s="97"/>
      <c r="AL18" s="99"/>
      <c r="AM18" s="97"/>
      <c r="AN18" s="99"/>
      <c r="AO18" s="97"/>
      <c r="AP18" s="99"/>
      <c r="AQ18" s="99"/>
      <c r="AR18" s="97"/>
      <c r="AS18" s="97"/>
      <c r="AT18" s="97"/>
      <c r="AU18" s="99"/>
      <c r="AV18" s="97"/>
      <c r="AW18" s="97"/>
      <c r="AX18" s="99"/>
      <c r="AY18" s="99"/>
      <c r="AZ18" s="99"/>
      <c r="BA18" s="105">
        <f t="shared" si="3"/>
        <v>0</v>
      </c>
      <c r="BB18" s="106"/>
      <c r="BC18" s="88"/>
      <c r="BD18" s="88"/>
      <c r="BE18" s="88"/>
      <c r="BF18" s="105">
        <f t="shared" si="4"/>
        <v>0</v>
      </c>
      <c r="BG18" s="105">
        <f t="shared" si="5"/>
        <v>0</v>
      </c>
      <c r="BH18" s="107"/>
      <c r="BI18" s="109"/>
      <c r="BJ18" s="110">
        <f>IF(G18="外教",ROUND(MAX((BG18-BH18-BI18-4800)*{0.03,0.1,0.2,0.25,0.3,0.35,0.45}-{0,105,555,1005,2755,5505,13505},0),2),ROUND(MAX((BG18-BH18-BI18-3500)*{0.03,0.1,0.2,0.25,0.3,0.35,0.45}-{0,105,555,1005,2755,5505,13505},0),2))</f>
        <v>0</v>
      </c>
      <c r="BK18" s="92">
        <f t="shared" si="7"/>
        <v>0</v>
      </c>
      <c r="BL18" s="109"/>
      <c r="BM18" s="92">
        <f t="shared" si="8"/>
        <v>0</v>
      </c>
      <c r="BN18" s="106"/>
      <c r="BO18" s="380"/>
      <c r="BR18" s="53">
        <f t="shared" si="0"/>
        <v>0</v>
      </c>
      <c r="BS18" s="111" t="e">
        <f t="shared" si="10"/>
        <v>#VALUE!</v>
      </c>
    </row>
    <row r="19" spans="1:71" ht="15" customHeight="1">
      <c r="A19" s="56">
        <v>13</v>
      </c>
      <c r="B19" s="59" t="str">
        <f t="shared" si="11"/>
        <v/>
      </c>
      <c r="C19" s="59" t="str">
        <f t="shared" si="12"/>
        <v/>
      </c>
      <c r="D19" s="59" t="str">
        <f t="shared" si="13"/>
        <v/>
      </c>
      <c r="E19" s="59"/>
      <c r="F19" s="58"/>
      <c r="G19" s="59"/>
      <c r="H19" s="59"/>
      <c r="I19" s="59"/>
      <c r="J19" s="71"/>
      <c r="K19" s="65" t="str">
        <f>IF(ISERROR(VLOOKUP(J19,#REF!,26,0)),"",VLOOKUP(J19,#REF!,26,0))</f>
        <v/>
      </c>
      <c r="L19" s="66" t="str">
        <f>IF(ISERROR(VLOOKUP(J19,#REF!,27,0)),"",VLOOKUP(J19,#REF!,27,0))</f>
        <v/>
      </c>
      <c r="M19" s="67" t="str">
        <f t="shared" si="1"/>
        <v/>
      </c>
      <c r="N19" s="69"/>
      <c r="O19" s="69"/>
      <c r="P19" s="70"/>
      <c r="Q19" s="80"/>
      <c r="R19" s="80"/>
      <c r="S19" s="80"/>
      <c r="T19" s="80"/>
      <c r="U19" s="80"/>
      <c r="V19" s="83">
        <f t="shared" si="2"/>
        <v>0</v>
      </c>
      <c r="W19" s="84"/>
      <c r="X19" s="79"/>
      <c r="Y19" s="79"/>
      <c r="Z19" s="88"/>
      <c r="AA19" s="90"/>
      <c r="AB19" s="90"/>
      <c r="AC19" s="88"/>
      <c r="AD19" s="88"/>
      <c r="AE19" s="88"/>
      <c r="AF19" s="89"/>
      <c r="AG19" s="97"/>
      <c r="AH19" s="97"/>
      <c r="AI19" s="85">
        <f t="shared" si="14"/>
        <v>0</v>
      </c>
      <c r="AJ19" s="97"/>
      <c r="AK19" s="97"/>
      <c r="AL19" s="99"/>
      <c r="AM19" s="97"/>
      <c r="AN19" s="97"/>
      <c r="AO19" s="97"/>
      <c r="AP19" s="99"/>
      <c r="AQ19" s="99"/>
      <c r="AR19" s="97"/>
      <c r="AS19" s="97"/>
      <c r="AT19" s="97"/>
      <c r="AU19" s="99"/>
      <c r="AV19" s="97"/>
      <c r="AW19" s="97"/>
      <c r="AX19" s="99"/>
      <c r="AY19" s="99"/>
      <c r="AZ19" s="99"/>
      <c r="BA19" s="105">
        <f t="shared" si="3"/>
        <v>0</v>
      </c>
      <c r="BB19" s="64"/>
      <c r="BC19" s="107"/>
      <c r="BD19" s="88"/>
      <c r="BE19" s="88"/>
      <c r="BF19" s="105">
        <f t="shared" si="4"/>
        <v>0</v>
      </c>
      <c r="BG19" s="105">
        <f t="shared" si="5"/>
        <v>0</v>
      </c>
      <c r="BH19" s="107"/>
      <c r="BI19" s="109"/>
      <c r="BJ19" s="110">
        <f>IF(G19="外教",ROUND(MAX((BG19-BH19-BI19-4800)*{0.03,0.1,0.2,0.25,0.3,0.35,0.45}-{0,105,555,1005,2755,5505,13505},0),2),ROUND(MAX((BG19-BH19-BI19-3500)*{0.03,0.1,0.2,0.25,0.3,0.35,0.45}-{0,105,555,1005,2755,5505,13505},0),2))</f>
        <v>0</v>
      </c>
      <c r="BK19" s="92">
        <f t="shared" si="7"/>
        <v>0</v>
      </c>
      <c r="BL19" s="109"/>
      <c r="BM19" s="92">
        <f t="shared" si="8"/>
        <v>0</v>
      </c>
      <c r="BN19" s="106"/>
      <c r="BR19" s="53">
        <f t="shared" si="0"/>
        <v>0</v>
      </c>
      <c r="BS19" s="111" t="e">
        <f t="shared" si="10"/>
        <v>#VALUE!</v>
      </c>
    </row>
    <row r="20" spans="1:71" ht="15" customHeight="1">
      <c r="A20" s="56">
        <v>14</v>
      </c>
      <c r="B20" s="59" t="str">
        <f t="shared" si="11"/>
        <v/>
      </c>
      <c r="C20" s="59" t="str">
        <f t="shared" si="12"/>
        <v/>
      </c>
      <c r="D20" s="59" t="str">
        <f t="shared" si="13"/>
        <v/>
      </c>
      <c r="E20" s="59"/>
      <c r="F20" s="58"/>
      <c r="G20" s="59"/>
      <c r="H20" s="59"/>
      <c r="I20" s="59"/>
      <c r="J20" s="71"/>
      <c r="K20" s="65" t="str">
        <f>IF(ISERROR(VLOOKUP(J20,#REF!,26,0)),"",VLOOKUP(J20,#REF!,26,0))</f>
        <v/>
      </c>
      <c r="L20" s="66" t="str">
        <f>IF(ISERROR(VLOOKUP(J20,#REF!,27,0)),"",VLOOKUP(J20,#REF!,27,0))</f>
        <v/>
      </c>
      <c r="M20" s="67" t="str">
        <f t="shared" si="1"/>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4"/>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7"/>
        <v>0</v>
      </c>
      <c r="BL20" s="109"/>
      <c r="BM20" s="92">
        <f t="shared" si="8"/>
        <v>0</v>
      </c>
      <c r="BN20" s="106"/>
      <c r="BR20" s="53">
        <f t="shared" si="0"/>
        <v>0</v>
      </c>
      <c r="BS20" s="111" t="e">
        <f t="shared" si="10"/>
        <v>#VALUE!</v>
      </c>
    </row>
    <row r="21" spans="1:71" ht="15" customHeight="1">
      <c r="A21" s="56">
        <v>15</v>
      </c>
      <c r="B21" s="59" t="str">
        <f t="shared" si="11"/>
        <v/>
      </c>
      <c r="C21" s="59" t="str">
        <f t="shared" si="12"/>
        <v/>
      </c>
      <c r="D21" s="59" t="str">
        <f t="shared" si="13"/>
        <v/>
      </c>
      <c r="E21" s="59"/>
      <c r="F21" s="58"/>
      <c r="G21" s="59"/>
      <c r="H21" s="59"/>
      <c r="I21" s="59"/>
      <c r="J21" s="71"/>
      <c r="K21" s="65" t="str">
        <f>IF(ISERROR(VLOOKUP(J21,#REF!,26,0)),"",VLOOKUP(J21,#REF!,26,0))</f>
        <v/>
      </c>
      <c r="L21" s="66" t="str">
        <f>IF(ISERROR(VLOOKUP(J21,#REF!,27,0)),"",VLOOKUP(J21,#REF!,27,0))</f>
        <v/>
      </c>
      <c r="M21" s="67" t="str">
        <f t="shared" si="1"/>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4"/>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7"/>
        <v>0</v>
      </c>
      <c r="BL21" s="109"/>
      <c r="BM21" s="92">
        <f t="shared" si="8"/>
        <v>0</v>
      </c>
      <c r="BN21" s="106"/>
      <c r="BR21" s="53">
        <f t="shared" si="0"/>
        <v>0</v>
      </c>
      <c r="BS21" s="111" t="e">
        <f t="shared" si="10"/>
        <v>#VALUE!</v>
      </c>
    </row>
    <row r="22" spans="1:71" ht="15" customHeight="1">
      <c r="A22" s="56">
        <v>16</v>
      </c>
      <c r="B22" s="59" t="str">
        <f t="shared" si="11"/>
        <v/>
      </c>
      <c r="C22" s="59" t="str">
        <f t="shared" si="12"/>
        <v/>
      </c>
      <c r="D22" s="59" t="str">
        <f t="shared" si="13"/>
        <v/>
      </c>
      <c r="E22" s="59"/>
      <c r="F22" s="58"/>
      <c r="G22" s="59"/>
      <c r="H22" s="59"/>
      <c r="I22" s="59"/>
      <c r="J22" s="71"/>
      <c r="K22" s="65" t="str">
        <f>IF(ISERROR(VLOOKUP(J22,#REF!,26,0)),"",VLOOKUP(J22,#REF!,26,0))</f>
        <v/>
      </c>
      <c r="L22" s="66" t="str">
        <f>IF(ISERROR(VLOOKUP(J22,#REF!,27,0)),"",VLOOKUP(J22,#REF!,27,0))</f>
        <v/>
      </c>
      <c r="M22" s="67" t="str">
        <f t="shared" si="1"/>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4"/>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7"/>
        <v>0</v>
      </c>
      <c r="BL22" s="109"/>
      <c r="BM22" s="92">
        <f t="shared" si="8"/>
        <v>0</v>
      </c>
      <c r="BN22" s="106"/>
      <c r="BR22" s="53">
        <f t="shared" si="0"/>
        <v>0</v>
      </c>
      <c r="BS22" s="111" t="e">
        <f t="shared" si="10"/>
        <v>#VALUE!</v>
      </c>
    </row>
    <row r="23" spans="1:71" ht="15" customHeight="1">
      <c r="A23" s="56">
        <v>17</v>
      </c>
      <c r="B23" s="59" t="str">
        <f t="shared" si="11"/>
        <v/>
      </c>
      <c r="C23" s="59" t="str">
        <f t="shared" si="12"/>
        <v/>
      </c>
      <c r="D23" s="59" t="str">
        <f t="shared" si="13"/>
        <v/>
      </c>
      <c r="E23" s="59"/>
      <c r="F23" s="58"/>
      <c r="G23" s="59"/>
      <c r="H23" s="59"/>
      <c r="I23" s="59"/>
      <c r="J23" s="71"/>
      <c r="K23" s="65" t="str">
        <f>IF(ISERROR(VLOOKUP(J23,#REF!,26,0)),"",VLOOKUP(J23,#REF!,26,0))</f>
        <v/>
      </c>
      <c r="L23" s="66" t="str">
        <f>IF(ISERROR(VLOOKUP(J23,#REF!,27,0)),"",VLOOKUP(J23,#REF!,27,0))</f>
        <v/>
      </c>
      <c r="M23" s="67" t="str">
        <f t="shared" si="1"/>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4"/>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7"/>
        <v>0</v>
      </c>
      <c r="BL23" s="109"/>
      <c r="BM23" s="92">
        <f t="shared" si="8"/>
        <v>0</v>
      </c>
      <c r="BN23" s="106"/>
      <c r="BR23" s="53">
        <f t="shared" si="0"/>
        <v>0</v>
      </c>
      <c r="BS23" s="111" t="e">
        <f t="shared" si="10"/>
        <v>#VALUE!</v>
      </c>
    </row>
    <row r="24" spans="1:71" ht="15" customHeight="1">
      <c r="A24" s="56">
        <v>18</v>
      </c>
      <c r="B24" s="59" t="str">
        <f t="shared" si="11"/>
        <v/>
      </c>
      <c r="C24" s="59" t="str">
        <f t="shared" si="12"/>
        <v/>
      </c>
      <c r="D24" s="59" t="str">
        <f t="shared" si="13"/>
        <v/>
      </c>
      <c r="E24" s="59"/>
      <c r="F24" s="58"/>
      <c r="G24" s="59"/>
      <c r="H24" s="59"/>
      <c r="I24" s="59"/>
      <c r="J24" s="71"/>
      <c r="K24" s="65" t="str">
        <f>IF(ISERROR(VLOOKUP(J24,#REF!,26,0)),"",VLOOKUP(J24,#REF!,26,0))</f>
        <v/>
      </c>
      <c r="L24" s="66" t="str">
        <f>IF(ISERROR(VLOOKUP(J24,#REF!,27,0)),"",VLOOKUP(J24,#REF!,27,0))</f>
        <v/>
      </c>
      <c r="M24" s="67" t="str">
        <f t="shared" si="1"/>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4"/>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7"/>
        <v>0</v>
      </c>
      <c r="BL24" s="109"/>
      <c r="BM24" s="92">
        <f t="shared" si="8"/>
        <v>0</v>
      </c>
      <c r="BN24" s="106"/>
      <c r="BR24" s="53">
        <f t="shared" si="0"/>
        <v>0</v>
      </c>
      <c r="BS24" s="111" t="e">
        <f t="shared" si="10"/>
        <v>#VALUE!</v>
      </c>
    </row>
    <row r="25" spans="1:71" ht="15" customHeight="1">
      <c r="A25" s="56">
        <v>19</v>
      </c>
      <c r="B25" s="59" t="str">
        <f t="shared" si="11"/>
        <v/>
      </c>
      <c r="C25" s="59" t="str">
        <f t="shared" si="12"/>
        <v/>
      </c>
      <c r="D25" s="59" t="str">
        <f t="shared" si="13"/>
        <v/>
      </c>
      <c r="E25" s="59"/>
      <c r="F25" s="58"/>
      <c r="G25" s="59"/>
      <c r="H25" s="59"/>
      <c r="I25" s="59"/>
      <c r="J25" s="71"/>
      <c r="K25" s="65" t="str">
        <f>IF(ISERROR(VLOOKUP(J25,#REF!,26,0)),"",VLOOKUP(J25,#REF!,26,0))</f>
        <v/>
      </c>
      <c r="L25" s="66" t="str">
        <f>IF(ISERROR(VLOOKUP(J25,#REF!,27,0)),"",VLOOKUP(J25,#REF!,27,0))</f>
        <v/>
      </c>
      <c r="M25" s="67" t="str">
        <f t="shared" si="1"/>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4"/>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7"/>
        <v>0</v>
      </c>
      <c r="BL25" s="109"/>
      <c r="BM25" s="92">
        <f t="shared" si="8"/>
        <v>0</v>
      </c>
      <c r="BN25" s="106"/>
      <c r="BR25" s="53">
        <f t="shared" si="0"/>
        <v>0</v>
      </c>
      <c r="BS25" s="111" t="e">
        <f t="shared" si="10"/>
        <v>#VALUE!</v>
      </c>
    </row>
    <row r="26" spans="1:71" ht="15" customHeight="1">
      <c r="A26" s="56">
        <v>20</v>
      </c>
      <c r="B26" s="59" t="str">
        <f t="shared" si="11"/>
        <v/>
      </c>
      <c r="C26" s="59" t="str">
        <f t="shared" si="12"/>
        <v/>
      </c>
      <c r="D26" s="59" t="str">
        <f t="shared" si="13"/>
        <v/>
      </c>
      <c r="E26" s="59"/>
      <c r="F26" s="58"/>
      <c r="G26" s="59"/>
      <c r="H26" s="59"/>
      <c r="I26" s="59"/>
      <c r="J26" s="71"/>
      <c r="K26" s="65" t="str">
        <f>IF(ISERROR(VLOOKUP(J26,#REF!,26,0)),"",VLOOKUP(J26,#REF!,26,0))</f>
        <v/>
      </c>
      <c r="L26" s="66" t="str">
        <f>IF(ISERROR(VLOOKUP(J26,#REF!,27,0)),"",VLOOKUP(J26,#REF!,27,0))</f>
        <v/>
      </c>
      <c r="M26" s="67" t="str">
        <f t="shared" si="1"/>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4"/>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7"/>
        <v>0</v>
      </c>
      <c r="BL26" s="109"/>
      <c r="BM26" s="92">
        <f t="shared" si="8"/>
        <v>0</v>
      </c>
      <c r="BN26" s="106"/>
      <c r="BR26" s="53">
        <f t="shared" si="0"/>
        <v>0</v>
      </c>
      <c r="BS26" s="111" t="e">
        <f t="shared" si="10"/>
        <v>#VALUE!</v>
      </c>
    </row>
    <row r="27" spans="1:71" ht="15" customHeight="1">
      <c r="A27" s="56">
        <v>21</v>
      </c>
      <c r="B27" s="59" t="str">
        <f t="shared" si="11"/>
        <v/>
      </c>
      <c r="C27" s="59" t="str">
        <f t="shared" si="12"/>
        <v/>
      </c>
      <c r="D27" s="59" t="str">
        <f t="shared" si="13"/>
        <v/>
      </c>
      <c r="E27" s="59"/>
      <c r="F27" s="58"/>
      <c r="G27" s="59"/>
      <c r="H27" s="59"/>
      <c r="I27" s="59"/>
      <c r="J27" s="71"/>
      <c r="K27" s="65" t="str">
        <f>IF(ISERROR(VLOOKUP(J27,#REF!,26,0)),"",VLOOKUP(J27,#REF!,26,0))</f>
        <v/>
      </c>
      <c r="L27" s="66" t="str">
        <f>IF(ISERROR(VLOOKUP(J27,#REF!,27,0)),"",VLOOKUP(J27,#REF!,27,0))</f>
        <v/>
      </c>
      <c r="M27" s="67" t="str">
        <f t="shared" si="1"/>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4"/>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7"/>
        <v>0</v>
      </c>
      <c r="BL27" s="109"/>
      <c r="BM27" s="92">
        <f t="shared" si="8"/>
        <v>0</v>
      </c>
      <c r="BN27" s="106"/>
      <c r="BR27" s="53">
        <f t="shared" si="0"/>
        <v>0</v>
      </c>
      <c r="BS27" s="111" t="e">
        <f t="shared" si="10"/>
        <v>#VALUE!</v>
      </c>
    </row>
    <row r="28" spans="1:71" ht="15" customHeight="1">
      <c r="A28" s="56">
        <v>22</v>
      </c>
      <c r="B28" s="59" t="str">
        <f t="shared" si="11"/>
        <v/>
      </c>
      <c r="C28" s="59" t="str">
        <f t="shared" si="12"/>
        <v/>
      </c>
      <c r="D28" s="59" t="str">
        <f t="shared" si="13"/>
        <v/>
      </c>
      <c r="E28" s="59"/>
      <c r="F28" s="58"/>
      <c r="G28" s="59"/>
      <c r="H28" s="59"/>
      <c r="I28" s="59"/>
      <c r="J28" s="71"/>
      <c r="K28" s="65" t="str">
        <f>IF(ISERROR(VLOOKUP(J28,#REF!,26,0)),"",VLOOKUP(J28,#REF!,26,0))</f>
        <v/>
      </c>
      <c r="L28" s="66" t="str">
        <f>IF(ISERROR(VLOOKUP(J28,#REF!,27,0)),"",VLOOKUP(J28,#REF!,27,0))</f>
        <v/>
      </c>
      <c r="M28" s="67" t="str">
        <f t="shared" si="1"/>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4"/>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7"/>
        <v>0</v>
      </c>
      <c r="BL28" s="109"/>
      <c r="BM28" s="92">
        <f t="shared" si="8"/>
        <v>0</v>
      </c>
      <c r="BN28" s="106"/>
      <c r="BR28" s="53">
        <f t="shared" si="0"/>
        <v>0</v>
      </c>
      <c r="BS28" s="111" t="e">
        <f t="shared" si="10"/>
        <v>#VALUE!</v>
      </c>
    </row>
    <row r="29" spans="1:71" ht="15" customHeight="1">
      <c r="A29" s="56">
        <v>23</v>
      </c>
      <c r="B29" s="59" t="str">
        <f t="shared" si="11"/>
        <v/>
      </c>
      <c r="C29" s="59" t="str">
        <f t="shared" si="12"/>
        <v/>
      </c>
      <c r="D29" s="59" t="str">
        <f t="shared" si="13"/>
        <v/>
      </c>
      <c r="E29" s="59"/>
      <c r="F29" s="58"/>
      <c r="G29" s="59"/>
      <c r="H29" s="59"/>
      <c r="I29" s="59"/>
      <c r="J29" s="71"/>
      <c r="K29" s="65" t="str">
        <f>IF(ISERROR(VLOOKUP(J29,#REF!,26,0)),"",VLOOKUP(J29,#REF!,26,0))</f>
        <v/>
      </c>
      <c r="L29" s="66" t="str">
        <f>IF(ISERROR(VLOOKUP(J29,#REF!,27,0)),"",VLOOKUP(J29,#REF!,27,0))</f>
        <v/>
      </c>
      <c r="M29" s="67" t="str">
        <f t="shared" si="1"/>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4"/>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7"/>
        <v>0</v>
      </c>
      <c r="BL29" s="109"/>
      <c r="BM29" s="92">
        <f t="shared" si="8"/>
        <v>0</v>
      </c>
      <c r="BN29" s="106"/>
      <c r="BR29" s="53">
        <f t="shared" si="0"/>
        <v>0</v>
      </c>
      <c r="BS29" s="111" t="e">
        <f t="shared" si="10"/>
        <v>#VALUE!</v>
      </c>
    </row>
    <row r="30" spans="1:71" ht="15" customHeight="1">
      <c r="A30" s="56">
        <v>24</v>
      </c>
      <c r="B30" s="59" t="str">
        <f t="shared" si="11"/>
        <v/>
      </c>
      <c r="C30" s="59" t="str">
        <f t="shared" si="12"/>
        <v/>
      </c>
      <c r="D30" s="59" t="str">
        <f t="shared" si="13"/>
        <v/>
      </c>
      <c r="E30" s="59"/>
      <c r="F30" s="58"/>
      <c r="G30" s="59"/>
      <c r="H30" s="59"/>
      <c r="I30" s="59"/>
      <c r="J30" s="71"/>
      <c r="K30" s="65" t="str">
        <f>IF(ISERROR(VLOOKUP(J30,#REF!,26,0)),"",VLOOKUP(J30,#REF!,26,0))</f>
        <v/>
      </c>
      <c r="L30" s="66" t="str">
        <f>IF(ISERROR(VLOOKUP(J30,#REF!,27,0)),"",VLOOKUP(J30,#REF!,27,0))</f>
        <v/>
      </c>
      <c r="M30" s="67" t="str">
        <f t="shared" si="1"/>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4"/>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7"/>
        <v>0</v>
      </c>
      <c r="BL30" s="109"/>
      <c r="BM30" s="92">
        <f t="shared" si="8"/>
        <v>0</v>
      </c>
      <c r="BN30" s="106"/>
      <c r="BR30" s="53">
        <f t="shared" si="0"/>
        <v>0</v>
      </c>
      <c r="BS30" s="111" t="e">
        <f t="shared" si="10"/>
        <v>#VALUE!</v>
      </c>
    </row>
    <row r="31" spans="1:71" ht="15" customHeight="1">
      <c r="A31" s="56">
        <v>25</v>
      </c>
      <c r="B31" s="59" t="str">
        <f t="shared" si="11"/>
        <v/>
      </c>
      <c r="C31" s="59" t="str">
        <f t="shared" si="12"/>
        <v/>
      </c>
      <c r="D31" s="59" t="str">
        <f t="shared" si="13"/>
        <v/>
      </c>
      <c r="E31" s="59"/>
      <c r="F31" s="58"/>
      <c r="G31" s="59"/>
      <c r="H31" s="59"/>
      <c r="I31" s="59"/>
      <c r="J31" s="71"/>
      <c r="K31" s="65" t="str">
        <f>IF(ISERROR(VLOOKUP(J31,#REF!,26,0)),"",VLOOKUP(J31,#REF!,26,0))</f>
        <v/>
      </c>
      <c r="L31" s="66" t="str">
        <f>IF(ISERROR(VLOOKUP(J31,#REF!,27,0)),"",VLOOKUP(J31,#REF!,27,0))</f>
        <v/>
      </c>
      <c r="M31" s="67" t="str">
        <f t="shared" si="1"/>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4"/>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7"/>
        <v>0</v>
      </c>
      <c r="BL31" s="109"/>
      <c r="BM31" s="92">
        <f t="shared" si="8"/>
        <v>0</v>
      </c>
      <c r="BN31" s="106"/>
      <c r="BR31" s="53">
        <f t="shared" si="0"/>
        <v>0</v>
      </c>
      <c r="BS31" s="111" t="e">
        <f t="shared" si="10"/>
        <v>#VALUE!</v>
      </c>
    </row>
    <row r="32" spans="1:71" ht="15" customHeight="1">
      <c r="A32" s="56">
        <v>26</v>
      </c>
      <c r="B32" s="59" t="str">
        <f t="shared" si="11"/>
        <v/>
      </c>
      <c r="C32" s="59" t="str">
        <f t="shared" si="12"/>
        <v/>
      </c>
      <c r="D32" s="59" t="str">
        <f t="shared" si="13"/>
        <v/>
      </c>
      <c r="E32" s="59"/>
      <c r="F32" s="58"/>
      <c r="G32" s="59"/>
      <c r="H32" s="59"/>
      <c r="I32" s="59"/>
      <c r="J32" s="71"/>
      <c r="K32" s="65" t="str">
        <f>IF(ISERROR(VLOOKUP(J32,#REF!,26,0)),"",VLOOKUP(J32,#REF!,26,0))</f>
        <v/>
      </c>
      <c r="L32" s="66" t="str">
        <f>IF(ISERROR(VLOOKUP(J32,#REF!,27,0)),"",VLOOKUP(J32,#REF!,27,0))</f>
        <v/>
      </c>
      <c r="M32" s="67" t="str">
        <f t="shared" si="1"/>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4"/>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7"/>
        <v>0</v>
      </c>
      <c r="BL32" s="109"/>
      <c r="BM32" s="92">
        <f t="shared" si="8"/>
        <v>0</v>
      </c>
      <c r="BN32" s="106"/>
      <c r="BR32" s="53">
        <f t="shared" si="0"/>
        <v>0</v>
      </c>
      <c r="BS32" s="111" t="e">
        <f t="shared" si="10"/>
        <v>#VALUE!</v>
      </c>
    </row>
    <row r="33" spans="1:83" ht="15" customHeight="1">
      <c r="A33" s="56">
        <v>27</v>
      </c>
      <c r="B33" s="59" t="str">
        <f t="shared" si="11"/>
        <v/>
      </c>
      <c r="C33" s="59" t="str">
        <f t="shared" si="12"/>
        <v/>
      </c>
      <c r="D33" s="59" t="str">
        <f t="shared" si="13"/>
        <v/>
      </c>
      <c r="E33" s="59"/>
      <c r="F33" s="58"/>
      <c r="G33" s="59"/>
      <c r="H33" s="59"/>
      <c r="I33" s="59"/>
      <c r="J33" s="71"/>
      <c r="K33" s="65" t="str">
        <f>IF(ISERROR(VLOOKUP(J33,#REF!,26,0)),"",VLOOKUP(J33,#REF!,26,0))</f>
        <v/>
      </c>
      <c r="L33" s="66" t="str">
        <f>IF(ISERROR(VLOOKUP(J33,#REF!,27,0)),"",VLOOKUP(J33,#REF!,27,0))</f>
        <v/>
      </c>
      <c r="M33" s="67" t="str">
        <f t="shared" si="1"/>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4"/>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7"/>
        <v>0</v>
      </c>
      <c r="BL33" s="109"/>
      <c r="BM33" s="92">
        <f t="shared" si="8"/>
        <v>0</v>
      </c>
      <c r="BN33" s="106"/>
      <c r="BR33" s="53">
        <f t="shared" si="0"/>
        <v>0</v>
      </c>
      <c r="BS33" s="111" t="e">
        <f t="shared" si="10"/>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114</v>
      </c>
      <c r="R34" s="85">
        <f t="shared" ref="R34:BM34" si="15">SUM(R7:R33)</f>
        <v>14.5</v>
      </c>
      <c r="S34" s="85">
        <f t="shared" si="15"/>
        <v>451</v>
      </c>
      <c r="T34" s="85">
        <f t="shared" si="15"/>
        <v>0</v>
      </c>
      <c r="U34" s="85">
        <f t="shared" si="15"/>
        <v>265</v>
      </c>
      <c r="V34" s="85">
        <f t="shared" si="15"/>
        <v>23903</v>
      </c>
      <c r="W34" s="85">
        <f t="shared" si="15"/>
        <v>1.5740000000000001</v>
      </c>
      <c r="X34" s="85">
        <f t="shared" si="15"/>
        <v>0</v>
      </c>
      <c r="Y34" s="85"/>
      <c r="Z34" s="85">
        <f t="shared" si="15"/>
        <v>0</v>
      </c>
      <c r="AA34" s="85">
        <f t="shared" si="15"/>
        <v>0</v>
      </c>
      <c r="AB34" s="85">
        <f t="shared" si="15"/>
        <v>0</v>
      </c>
      <c r="AC34" s="85">
        <f t="shared" si="15"/>
        <v>0</v>
      </c>
      <c r="AD34" s="85">
        <f t="shared" si="15"/>
        <v>0</v>
      </c>
      <c r="AE34" s="85">
        <f t="shared" si="15"/>
        <v>0</v>
      </c>
      <c r="AF34" s="85">
        <f t="shared" si="15"/>
        <v>0</v>
      </c>
      <c r="AG34" s="85">
        <f t="shared" si="15"/>
        <v>0</v>
      </c>
      <c r="AH34" s="85">
        <f t="shared" si="15"/>
        <v>0</v>
      </c>
      <c r="AI34" s="85">
        <f t="shared" si="15"/>
        <v>12738.636</v>
      </c>
      <c r="AJ34" s="85">
        <f t="shared" si="15"/>
        <v>0</v>
      </c>
      <c r="AK34" s="85">
        <f t="shared" si="15"/>
        <v>0</v>
      </c>
      <c r="AL34" s="85">
        <f t="shared" si="15"/>
        <v>-300</v>
      </c>
      <c r="AM34" s="85">
        <f t="shared" si="15"/>
        <v>0</v>
      </c>
      <c r="AN34" s="85">
        <f t="shared" si="15"/>
        <v>0</v>
      </c>
      <c r="AO34" s="85">
        <f t="shared" si="15"/>
        <v>1016.4100000000001</v>
      </c>
      <c r="AP34" s="85">
        <f t="shared" si="15"/>
        <v>0</v>
      </c>
      <c r="AQ34" s="85">
        <f t="shared" si="15"/>
        <v>0</v>
      </c>
      <c r="AR34" s="85">
        <f t="shared" si="15"/>
        <v>0</v>
      </c>
      <c r="AS34" s="85"/>
      <c r="AT34" s="85">
        <f t="shared" si="15"/>
        <v>0</v>
      </c>
      <c r="AU34" s="85">
        <f t="shared" si="15"/>
        <v>800</v>
      </c>
      <c r="AV34" s="85">
        <f t="shared" si="15"/>
        <v>0</v>
      </c>
      <c r="AW34" s="85">
        <f t="shared" si="15"/>
        <v>0</v>
      </c>
      <c r="AX34" s="85">
        <f t="shared" si="15"/>
        <v>0</v>
      </c>
      <c r="AY34" s="85">
        <f t="shared" si="15"/>
        <v>3650</v>
      </c>
      <c r="AZ34" s="85">
        <f t="shared" si="15"/>
        <v>7060</v>
      </c>
      <c r="BA34" s="85">
        <f t="shared" si="15"/>
        <v>12226.41</v>
      </c>
      <c r="BB34" s="85">
        <f t="shared" si="15"/>
        <v>-80</v>
      </c>
      <c r="BC34" s="85">
        <f t="shared" si="15"/>
        <v>0</v>
      </c>
      <c r="BD34" s="85">
        <f t="shared" si="15"/>
        <v>0</v>
      </c>
      <c r="BE34" s="85">
        <f t="shared" si="15"/>
        <v>0</v>
      </c>
      <c r="BF34" s="85">
        <f t="shared" si="15"/>
        <v>-80</v>
      </c>
      <c r="BG34" s="85">
        <f t="shared" si="15"/>
        <v>24885.045999999998</v>
      </c>
      <c r="BH34" s="85">
        <f t="shared" si="15"/>
        <v>400</v>
      </c>
      <c r="BI34" s="85">
        <f t="shared" si="15"/>
        <v>1269.72</v>
      </c>
      <c r="BJ34" s="85">
        <f t="shared" si="15"/>
        <v>459.8</v>
      </c>
      <c r="BK34" s="85">
        <f t="shared" si="15"/>
        <v>22755.525999999994</v>
      </c>
      <c r="BL34" s="85">
        <f t="shared" si="15"/>
        <v>0</v>
      </c>
      <c r="BM34" s="85">
        <f t="shared" si="15"/>
        <v>22755.525999999994</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548</v>
      </c>
      <c r="BS53" s="51" t="s">
        <v>4</v>
      </c>
      <c r="BT53" s="51" t="s">
        <v>75</v>
      </c>
      <c r="BU53" s="51">
        <v>0</v>
      </c>
      <c r="BV53" s="51" t="s">
        <v>76</v>
      </c>
      <c r="BW53" s="51" t="s">
        <v>77</v>
      </c>
      <c r="BX53" s="51" t="s">
        <v>78</v>
      </c>
      <c r="BY53" s="51">
        <v>29</v>
      </c>
      <c r="BZ53" s="51">
        <v>2</v>
      </c>
      <c r="CA53" s="51">
        <v>2</v>
      </c>
      <c r="CB53" s="51"/>
      <c r="CC53" s="53">
        <v>42766</v>
      </c>
      <c r="CD53" s="53">
        <f t="shared" ref="CD53:CD66" si="16">VLOOKUP(B7,BQ:CC,13,0)</f>
        <v>42916</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549</v>
      </c>
      <c r="BS54" s="51" t="s">
        <v>5</v>
      </c>
      <c r="BT54" s="51" t="s">
        <v>82</v>
      </c>
      <c r="BU54" s="51">
        <v>0.5</v>
      </c>
      <c r="BV54" s="51" t="s">
        <v>110</v>
      </c>
      <c r="BW54" s="51" t="s">
        <v>111</v>
      </c>
      <c r="BX54" s="51" t="s">
        <v>83</v>
      </c>
      <c r="BY54" s="51">
        <v>30</v>
      </c>
      <c r="BZ54" s="51">
        <v>3</v>
      </c>
      <c r="CA54" s="51">
        <v>3</v>
      </c>
      <c r="CB54" s="51"/>
      <c r="CC54" s="53">
        <v>42794</v>
      </c>
      <c r="CD54" s="53">
        <f t="shared" si="16"/>
        <v>42916</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550</v>
      </c>
      <c r="BS55" s="51" t="s">
        <v>113</v>
      </c>
      <c r="BT55" s="51" t="s">
        <v>114</v>
      </c>
      <c r="BU55" s="51">
        <v>1</v>
      </c>
      <c r="BV55" s="51" t="s">
        <v>80</v>
      </c>
      <c r="BW55" s="51"/>
      <c r="BX55" s="51" t="s">
        <v>115</v>
      </c>
      <c r="BY55" s="51">
        <v>31</v>
      </c>
      <c r="BZ55" s="51">
        <v>4</v>
      </c>
      <c r="CA55" s="51">
        <v>4</v>
      </c>
      <c r="CB55" s="51"/>
      <c r="CC55" s="53">
        <v>42825</v>
      </c>
      <c r="CD55" s="53">
        <f t="shared" si="16"/>
        <v>42916</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551</v>
      </c>
      <c r="BS56" s="51"/>
      <c r="BT56" s="51"/>
      <c r="BU56" s="51">
        <v>1.5</v>
      </c>
      <c r="BV56" s="51" t="s">
        <v>118</v>
      </c>
      <c r="BW56" s="51"/>
      <c r="BX56" s="51" t="s">
        <v>119</v>
      </c>
      <c r="BY56" s="51"/>
      <c r="BZ56" s="51">
        <v>5</v>
      </c>
      <c r="CA56" s="51">
        <v>5</v>
      </c>
      <c r="CB56" s="51"/>
      <c r="CC56" s="53">
        <v>42855</v>
      </c>
      <c r="CD56" s="53">
        <f t="shared" si="16"/>
        <v>42916</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552</v>
      </c>
      <c r="BS57" s="51"/>
      <c r="BT57" s="51"/>
      <c r="BU57" s="51"/>
      <c r="BV57" s="51" t="s">
        <v>122</v>
      </c>
      <c r="BW57" s="51"/>
      <c r="BX57" s="51" t="s">
        <v>123</v>
      </c>
      <c r="BY57" s="51"/>
      <c r="BZ57" s="51">
        <v>6</v>
      </c>
      <c r="CA57" s="51">
        <v>6</v>
      </c>
      <c r="CB57" s="51"/>
      <c r="CC57" s="53">
        <v>42886</v>
      </c>
      <c r="CD57" s="53">
        <f t="shared" si="16"/>
        <v>42916</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553</v>
      </c>
      <c r="BS58" s="51"/>
      <c r="BT58" s="51"/>
      <c r="BU58" s="51"/>
      <c r="BV58" s="51" t="s">
        <v>126</v>
      </c>
      <c r="BW58" s="51"/>
      <c r="BX58" s="51"/>
      <c r="BY58" s="51"/>
      <c r="BZ58" s="51">
        <v>7</v>
      </c>
      <c r="CA58" s="51">
        <v>7</v>
      </c>
      <c r="CB58" s="51"/>
      <c r="CC58" s="53">
        <v>42916</v>
      </c>
      <c r="CD58" s="53">
        <f t="shared" si="16"/>
        <v>42916</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554</v>
      </c>
      <c r="BS59" s="51"/>
      <c r="BT59" s="51"/>
      <c r="BU59" s="51"/>
      <c r="BV59" s="51" t="s">
        <v>129</v>
      </c>
      <c r="BW59" s="51"/>
      <c r="BX59" s="51"/>
      <c r="BY59" s="51"/>
      <c r="BZ59" s="51">
        <v>8</v>
      </c>
      <c r="CA59" s="51">
        <v>8</v>
      </c>
      <c r="CB59" s="51"/>
      <c r="CC59" s="53">
        <v>42947</v>
      </c>
      <c r="CD59" s="53" t="e">
        <f t="shared" si="16"/>
        <v>#N/A</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555</v>
      </c>
      <c r="BS60" s="51"/>
      <c r="BT60" s="51"/>
      <c r="BU60" s="51"/>
      <c r="BV60" s="51" t="s">
        <v>132</v>
      </c>
      <c r="BW60" s="51"/>
      <c r="BX60" s="51"/>
      <c r="BY60" s="51"/>
      <c r="BZ60" s="51">
        <v>9</v>
      </c>
      <c r="CA60" s="51">
        <v>9</v>
      </c>
      <c r="CB60" s="51"/>
      <c r="CC60" s="53">
        <v>42978</v>
      </c>
      <c r="CD60" s="53" t="e">
        <f t="shared" si="16"/>
        <v>#N/A</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556</v>
      </c>
      <c r="BS61" s="51"/>
      <c r="BT61" s="51"/>
      <c r="BU61" s="51"/>
      <c r="BV61" s="51" t="s">
        <v>135</v>
      </c>
      <c r="BW61" s="51"/>
      <c r="BX61" s="51"/>
      <c r="BY61" s="51"/>
      <c r="BZ61" s="51">
        <v>10</v>
      </c>
      <c r="CA61" s="51">
        <v>10</v>
      </c>
      <c r="CB61" s="51"/>
      <c r="CC61" s="53">
        <v>43008</v>
      </c>
      <c r="CD61" s="53" t="e">
        <f t="shared" si="16"/>
        <v>#N/A</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557</v>
      </c>
      <c r="BS62" s="51"/>
      <c r="BT62" s="51"/>
      <c r="BU62" s="51"/>
      <c r="BV62" s="51" t="s">
        <v>138</v>
      </c>
      <c r="BW62" s="51"/>
      <c r="BX62" s="51"/>
      <c r="BY62" s="51"/>
      <c r="BZ62" s="51">
        <v>11</v>
      </c>
      <c r="CA62" s="51">
        <v>11</v>
      </c>
      <c r="CB62" s="51"/>
      <c r="CC62" s="53">
        <v>43039</v>
      </c>
      <c r="CD62" s="53" t="e">
        <f t="shared" si="16"/>
        <v>#N/A</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558</v>
      </c>
      <c r="BS63" s="51"/>
      <c r="BT63" s="51"/>
      <c r="BU63" s="51"/>
      <c r="BV63" s="51" t="s">
        <v>141</v>
      </c>
      <c r="BW63" s="51"/>
      <c r="BX63" s="51"/>
      <c r="BY63" s="51"/>
      <c r="BZ63" s="51">
        <v>12</v>
      </c>
      <c r="CA63" s="51">
        <v>12</v>
      </c>
      <c r="CB63" s="51"/>
      <c r="CC63" s="53">
        <v>43069</v>
      </c>
      <c r="CD63" s="53" t="e">
        <f t="shared" si="16"/>
        <v>#N/A</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559</v>
      </c>
      <c r="BS64" s="51"/>
      <c r="BT64" s="51"/>
      <c r="BU64" s="51"/>
      <c r="BV64" s="51" t="s">
        <v>144</v>
      </c>
      <c r="BW64" s="51"/>
      <c r="BX64" s="51"/>
      <c r="BY64" s="51"/>
      <c r="BZ64" s="51">
        <v>13</v>
      </c>
      <c r="CA64" s="51">
        <v>13</v>
      </c>
      <c r="CB64" s="51"/>
      <c r="CC64" s="53">
        <v>43100</v>
      </c>
      <c r="CD64" s="53" t="e">
        <f t="shared" si="16"/>
        <v>#N/A</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560</v>
      </c>
      <c r="BS65" s="51"/>
      <c r="BT65" s="51"/>
      <c r="BU65" s="51"/>
      <c r="BV65" s="51" t="s">
        <v>146</v>
      </c>
      <c r="BW65" s="51"/>
      <c r="BX65" s="51"/>
      <c r="BY65" s="51"/>
      <c r="BZ65" s="51">
        <v>14</v>
      </c>
      <c r="CA65" s="51">
        <v>14</v>
      </c>
      <c r="CB65" s="51"/>
      <c r="CC65" s="53"/>
      <c r="CD65" s="53" t="e">
        <f t="shared" si="16"/>
        <v>#N/A</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t="s">
        <v>561</v>
      </c>
      <c r="BS66" s="51"/>
      <c r="BT66" s="51"/>
      <c r="BU66" s="51"/>
      <c r="BV66" s="51" t="s">
        <v>147</v>
      </c>
      <c r="BW66" s="51"/>
      <c r="BX66" s="51"/>
      <c r="BY66" s="51"/>
      <c r="BZ66" s="51">
        <v>15</v>
      </c>
      <c r="CA66" s="51">
        <v>15</v>
      </c>
      <c r="CB66" s="51"/>
      <c r="CC66" s="51"/>
      <c r="CD66" s="53" t="e">
        <f t="shared" si="16"/>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t="s">
        <v>562</v>
      </c>
      <c r="BS67" s="51"/>
      <c r="BT67" s="51"/>
      <c r="BU67" s="51"/>
      <c r="BV67" s="51" t="s">
        <v>148</v>
      </c>
      <c r="BW67" s="51"/>
      <c r="BX67" s="51"/>
      <c r="BY67" s="51"/>
      <c r="BZ67" s="51">
        <v>16</v>
      </c>
      <c r="CA67" s="51">
        <v>16</v>
      </c>
      <c r="CB67" s="51"/>
      <c r="CC67" s="51"/>
      <c r="CD67" s="53" t="e">
        <f t="shared" ref="CD67:CD72" si="17">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t="s">
        <v>563</v>
      </c>
      <c r="BS68" s="51"/>
      <c r="BT68" s="51"/>
      <c r="BU68" s="51"/>
      <c r="BV68" s="51" t="s">
        <v>149</v>
      </c>
      <c r="BW68" s="51"/>
      <c r="BX68" s="51"/>
      <c r="BY68" s="51"/>
      <c r="BZ68" s="51">
        <v>17</v>
      </c>
      <c r="CA68" s="51">
        <v>17</v>
      </c>
      <c r="CB68" s="51"/>
      <c r="CC68" s="51"/>
      <c r="CD68" s="53" t="e">
        <f t="shared" si="17"/>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t="s">
        <v>564</v>
      </c>
      <c r="BS69" s="51"/>
      <c r="BT69" s="51"/>
      <c r="BU69" s="51"/>
      <c r="BV69" s="51" t="s">
        <v>150</v>
      </c>
      <c r="BW69" s="51"/>
      <c r="BX69" s="51"/>
      <c r="BY69" s="51"/>
      <c r="BZ69" s="51">
        <v>18</v>
      </c>
      <c r="CA69" s="51">
        <v>18</v>
      </c>
      <c r="CB69" s="51"/>
      <c r="CC69" s="51"/>
      <c r="CD69" s="53" t="e">
        <f t="shared" si="17"/>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t="s">
        <v>565</v>
      </c>
      <c r="BS70" s="51"/>
      <c r="BT70" s="51"/>
      <c r="BU70" s="51"/>
      <c r="BV70" s="51" t="s">
        <v>151</v>
      </c>
      <c r="BW70" s="51"/>
      <c r="BX70" s="51"/>
      <c r="BY70" s="51"/>
      <c r="BZ70" s="51">
        <v>19</v>
      </c>
      <c r="CA70" s="51">
        <v>19</v>
      </c>
      <c r="CB70" s="51"/>
      <c r="CC70" s="51"/>
      <c r="CD70" s="53" t="e">
        <f t="shared" si="17"/>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t="s">
        <v>566</v>
      </c>
      <c r="BS71" s="51"/>
      <c r="BT71" s="51"/>
      <c r="BU71" s="51"/>
      <c r="BV71" s="51"/>
      <c r="BW71" s="51"/>
      <c r="BX71" s="51"/>
      <c r="BY71" s="51"/>
      <c r="BZ71" s="51">
        <v>20</v>
      </c>
      <c r="CA71" s="51">
        <v>20</v>
      </c>
      <c r="CB71" s="51"/>
      <c r="CC71" s="51"/>
      <c r="CD71" s="53" t="e">
        <f t="shared" si="17"/>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t="s">
        <v>567</v>
      </c>
      <c r="BS72" s="51"/>
      <c r="BT72" s="51"/>
      <c r="BU72" s="51"/>
      <c r="BV72" s="51"/>
      <c r="BW72" s="51"/>
      <c r="BX72" s="51"/>
      <c r="BY72" s="51"/>
      <c r="BZ72" s="51">
        <v>21</v>
      </c>
      <c r="CA72" s="51">
        <v>21</v>
      </c>
      <c r="CB72" s="51"/>
      <c r="CC72" s="51"/>
      <c r="CD72" s="53" t="e">
        <f t="shared" si="17"/>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t="s">
        <v>568</v>
      </c>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t="s">
        <v>569</v>
      </c>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t="s">
        <v>570</v>
      </c>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t="s">
        <v>571</v>
      </c>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t="s">
        <v>572</v>
      </c>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t="s">
        <v>573</v>
      </c>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t="s">
        <v>574</v>
      </c>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t="s">
        <v>575</v>
      </c>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t="s">
        <v>576</v>
      </c>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t="s">
        <v>577</v>
      </c>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BR83" s="49" t="s">
        <v>578</v>
      </c>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BR84" s="49" t="s">
        <v>579</v>
      </c>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BR85" s="49" t="s">
        <v>580</v>
      </c>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U7:AZ33 AJ7:AQ33" name="区域5" securityDescriptor=""/>
    <protectedRange sqref="A35:IV35" name="区域8" securityDescriptor=""/>
    <protectedRange sqref="BL7:BL33" name="区域11" securityDescriptor=""/>
  </protectedRanges>
  <mergeCells count="78">
    <mergeCell ref="H35:I35"/>
    <mergeCell ref="N35:O35"/>
    <mergeCell ref="Q35:R35"/>
    <mergeCell ref="S35:T35"/>
    <mergeCell ref="BJ5:BJ6"/>
    <mergeCell ref="BC5:BC6"/>
    <mergeCell ref="AQ5:AQ6"/>
    <mergeCell ref="AR5:AR6"/>
    <mergeCell ref="AT5:AT6"/>
    <mergeCell ref="AU5:AU6"/>
    <mergeCell ref="AV5:AV6"/>
    <mergeCell ref="AW5:AW6"/>
    <mergeCell ref="AH5:AH6"/>
    <mergeCell ref="AI5:AI6"/>
    <mergeCell ref="AJ5:AK5"/>
    <mergeCell ref="AL5:AL6"/>
    <mergeCell ref="BK5:BK6"/>
    <mergeCell ref="BL5:BL6"/>
    <mergeCell ref="BM5:BM6"/>
    <mergeCell ref="BN5:BN6"/>
    <mergeCell ref="A34:P34"/>
    <mergeCell ref="BD5:BD6"/>
    <mergeCell ref="BE5:BE6"/>
    <mergeCell ref="BF5:BF6"/>
    <mergeCell ref="BG5:BG6"/>
    <mergeCell ref="BH5:BH6"/>
    <mergeCell ref="BI5:BI6"/>
    <mergeCell ref="AX5:AX6"/>
    <mergeCell ref="AY5:AY6"/>
    <mergeCell ref="AZ5:AZ6"/>
    <mergeCell ref="BA5:BA6"/>
    <mergeCell ref="BB5:BB6"/>
    <mergeCell ref="AM5:AM6"/>
    <mergeCell ref="AP5:AP6"/>
    <mergeCell ref="AB5:AB6"/>
    <mergeCell ref="AC5:AC6"/>
    <mergeCell ref="AD5:AD6"/>
    <mergeCell ref="AE5:AE6"/>
    <mergeCell ref="AF5:AF6"/>
    <mergeCell ref="AG5:AG6"/>
    <mergeCell ref="AA5:AA6"/>
    <mergeCell ref="O5:O6"/>
    <mergeCell ref="P5:P6"/>
    <mergeCell ref="Q5:Q6"/>
    <mergeCell ref="R5:R6"/>
    <mergeCell ref="S5:S6"/>
    <mergeCell ref="T5:T6"/>
    <mergeCell ref="U5:U6"/>
    <mergeCell ref="V5:V6"/>
    <mergeCell ref="W5:W6"/>
    <mergeCell ref="X5:X6"/>
    <mergeCell ref="Z5:Z6"/>
    <mergeCell ref="N5:N6"/>
    <mergeCell ref="AU3:BA3"/>
    <mergeCell ref="BB3:BK3"/>
    <mergeCell ref="A5:A6"/>
    <mergeCell ref="B5:B6"/>
    <mergeCell ref="C5:C6"/>
    <mergeCell ref="D5:D6"/>
    <mergeCell ref="E5:E6"/>
    <mergeCell ref="F5:F6"/>
    <mergeCell ref="G5:G6"/>
    <mergeCell ref="H5:H6"/>
    <mergeCell ref="I5:I6"/>
    <mergeCell ref="J5:J6"/>
    <mergeCell ref="K5:K6"/>
    <mergeCell ref="L5:L6"/>
    <mergeCell ref="M5:M6"/>
    <mergeCell ref="A1:BN1"/>
    <mergeCell ref="A2:P4"/>
    <mergeCell ref="Q2:BA2"/>
    <mergeCell ref="BB2:BF2"/>
    <mergeCell ref="BH2:BJ2"/>
    <mergeCell ref="Q3:Z4"/>
    <mergeCell ref="AA3:AE4"/>
    <mergeCell ref="AG3:AH3"/>
    <mergeCell ref="AJ3:AM3"/>
    <mergeCell ref="AR3:AT3"/>
  </mergeCells>
  <phoneticPr fontId="3" type="noConversion"/>
  <dataValidations count="10">
    <dataValidation type="list" allowBlank="1" showInputMessage="1" showErrorMessage="1" sqref="C7">
      <formula1>$BR$53:$BR$85</formula1>
    </dataValidation>
    <dataValidation type="list" allowBlank="1" showInputMessage="1" showErrorMessage="1" sqref="B7:B33">
      <formula1>$BQ$53:$BQ$64</formula1>
    </dataValidation>
    <dataValidation type="list" allowBlank="1" showInputMessage="1" showErrorMessage="1" sqref="G7:G33">
      <formula1>$BV$53:$BV$70</formula1>
    </dataValidation>
    <dataValidation type="list" allowBlank="1" showInputMessage="1" showErrorMessage="1" sqref="O7:O33">
      <formula1>$BZ$52:$BZ$82</formula1>
    </dataValidation>
    <dataValidation type="list" allowBlank="1" showInputMessage="1" showErrorMessage="1" sqref="H7:H32">
      <formula1>$BW$53:$BW$54</formula1>
    </dataValidation>
    <dataValidation type="list" allowBlank="1" showInputMessage="1" showErrorMessage="1" sqref="C8:C33">
      <formula1>$BR$53:$BR$65</formula1>
    </dataValidation>
    <dataValidation type="list" allowBlank="1" showInputMessage="1" showErrorMessage="1" sqref="D7:D33">
      <formula1>$BS$53:$BS$55</formula1>
    </dataValidation>
    <dataValidation type="list" allowBlank="1" showInputMessage="1" showErrorMessage="1" sqref="N7:N33">
      <formula1>$BY$52:$BY$55</formula1>
    </dataValidation>
    <dataValidation type="list" allowBlank="1" showInputMessage="1" showErrorMessage="1" sqref="I7:I33">
      <formula1>$BX$53:$BX$57</formula1>
    </dataValidation>
    <dataValidation type="list" allowBlank="1" showInputMessage="1" showErrorMessage="1" sqref="E7:E33">
      <formula1>$BT$53:$BT$55</formula1>
    </dataValidation>
  </dataValidations>
  <pageMargins left="0.69791666666666696" right="0.69791666666666696" top="0.75" bottom="0.75" header="0.3" footer="0.3"/>
  <pageSetup paperSize="9" orientation="portrait"/>
  <headerFooter alignWithMargins="0"/>
  <legacyDrawing r:id="rId1"/>
</worksheet>
</file>

<file path=xl/worksheets/sheet3.xml><?xml version="1.0" encoding="utf-8"?>
<worksheet xmlns="http://schemas.openxmlformats.org/spreadsheetml/2006/main" xmlns:r="http://schemas.openxmlformats.org/officeDocument/2006/relationships">
  <dimension ref="A1:CE315"/>
  <sheetViews>
    <sheetView workbookViewId="0">
      <pane xSplit="11" ySplit="7" topLeftCell="BF8" activePane="bottomRight" state="frozen"/>
      <selection pane="topRight"/>
      <selection pane="bottomLeft"/>
      <selection pane="bottomRight" activeCell="BA14" sqref="BA14"/>
    </sheetView>
  </sheetViews>
  <sheetFormatPr defaultColWidth="9" defaultRowHeight="23.25" customHeight="1"/>
  <cols>
    <col min="1" max="1" width="3.75" style="50" customWidth="1"/>
    <col min="2" max="2" width="4.375" style="51" customWidth="1"/>
    <col min="3" max="3" width="8" style="51" customWidth="1"/>
    <col min="4" max="4" width="6.5" style="51" customWidth="1"/>
    <col min="5" max="5" width="6.875" style="51" customWidth="1"/>
    <col min="6" max="6" width="4" style="50" hidden="1" customWidth="1"/>
    <col min="7" max="7" width="7.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68" width="9" style="51"/>
    <col min="69" max="82" width="0" style="51" hidden="1" customWidth="1"/>
    <col min="83" max="16384" width="9" style="51"/>
  </cols>
  <sheetData>
    <row r="1" spans="1:83" ht="24" customHeight="1">
      <c r="A1" s="404" t="str">
        <f>"2017年"&amp;B7&amp;C7&amp;"分校"&amp;D7&amp;E7&amp;"工资表"</f>
        <v>2017年5月天河天府路中心分校教学部小初部工资表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369"/>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370"/>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372"/>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371"/>
      <c r="Z6" s="451"/>
      <c r="AA6" s="449"/>
      <c r="AB6" s="449"/>
      <c r="AC6" s="449"/>
      <c r="AD6" s="449"/>
      <c r="AE6" s="449"/>
      <c r="AF6" s="451"/>
      <c r="AG6" s="453"/>
      <c r="AH6" s="453"/>
      <c r="AI6" s="451"/>
      <c r="AJ6" s="95" t="s">
        <v>66</v>
      </c>
      <c r="AK6" s="94" t="s">
        <v>67</v>
      </c>
      <c r="AL6" s="451"/>
      <c r="AM6" s="451"/>
      <c r="AN6" s="96" t="s">
        <v>68</v>
      </c>
      <c r="AO6" s="96" t="s">
        <v>69</v>
      </c>
      <c r="AP6" s="443"/>
      <c r="AQ6" s="455"/>
      <c r="AR6" s="468"/>
      <c r="AS6" s="373"/>
      <c r="AT6" s="470"/>
      <c r="AU6" s="455"/>
      <c r="AV6" s="455"/>
      <c r="AW6" s="455"/>
      <c r="AX6" s="455"/>
      <c r="AY6" s="455"/>
      <c r="AZ6" s="455"/>
      <c r="BA6" s="455"/>
      <c r="BB6" s="455"/>
      <c r="BC6" s="455"/>
      <c r="BD6" s="455"/>
      <c r="BE6" s="455"/>
      <c r="BF6" s="455"/>
      <c r="BG6" s="455"/>
      <c r="BH6" s="462"/>
      <c r="BI6" s="464"/>
      <c r="BJ6" s="464"/>
      <c r="BK6" s="455"/>
      <c r="BL6" s="455"/>
      <c r="BM6" s="455"/>
      <c r="BN6" s="457"/>
      <c r="BO6" s="47" t="s">
        <v>70</v>
      </c>
      <c r="BP6" s="47" t="s">
        <v>71</v>
      </c>
      <c r="BQ6" s="47" t="s">
        <v>72</v>
      </c>
      <c r="BR6" s="51"/>
      <c r="BS6" s="51"/>
      <c r="BT6" s="51"/>
      <c r="BU6" s="51"/>
      <c r="BV6" s="51"/>
      <c r="BW6" s="51"/>
      <c r="BX6" s="51"/>
      <c r="BY6" s="51"/>
      <c r="BZ6" s="51"/>
      <c r="CA6" s="51"/>
      <c r="CB6" s="51"/>
      <c r="CC6" s="51"/>
      <c r="CD6" s="51"/>
      <c r="CE6" s="51"/>
    </row>
    <row r="7" spans="1:83" ht="15" customHeight="1">
      <c r="A7" s="56">
        <v>1</v>
      </c>
      <c r="B7" s="57" t="s">
        <v>120</v>
      </c>
      <c r="C7" s="57" t="s">
        <v>556</v>
      </c>
      <c r="D7" s="57" t="s">
        <v>4</v>
      </c>
      <c r="E7" s="57" t="s">
        <v>75</v>
      </c>
      <c r="F7" s="58"/>
      <c r="G7" s="59" t="s">
        <v>76</v>
      </c>
      <c r="H7" s="59" t="s">
        <v>77</v>
      </c>
      <c r="I7" s="59" t="s">
        <v>78</v>
      </c>
      <c r="J7" s="64" t="s">
        <v>79</v>
      </c>
      <c r="K7" s="65">
        <f>IF(ISERROR(VLOOKUP(J7,人事资料!D:AR,26,0)),"",VLOOKUP(J7,人事资料!D:AR,26,0))</f>
        <v>42169</v>
      </c>
      <c r="L7" s="66">
        <f>IF(ISERROR(VLOOKUP(J7,人事资料!D:AR,27,0)),"",VLOOKUP(J7,人事资料!D:AR,27,0))</f>
        <v>48</v>
      </c>
      <c r="M7" s="67">
        <f>IF(ISERROR(+L7+BS7),"",+L7+BS7)</f>
        <v>71</v>
      </c>
      <c r="N7" s="68">
        <v>30</v>
      </c>
      <c r="O7" s="69">
        <v>30</v>
      </c>
      <c r="P7" s="70"/>
      <c r="Q7" s="79"/>
      <c r="R7" s="80"/>
      <c r="S7" s="80"/>
      <c r="T7" s="80"/>
      <c r="U7" s="80"/>
      <c r="V7" s="81">
        <f>+(S7+T7)*U7</f>
        <v>0</v>
      </c>
      <c r="W7" s="82"/>
      <c r="X7" s="79"/>
      <c r="Y7" s="79"/>
      <c r="Z7" s="88"/>
      <c r="AA7" s="88"/>
      <c r="AB7" s="88"/>
      <c r="AC7" s="88"/>
      <c r="AD7" s="88"/>
      <c r="AE7" s="88"/>
      <c r="AF7" s="89"/>
      <c r="AG7" s="97"/>
      <c r="AH7" s="97"/>
      <c r="AI7" s="98">
        <f>AI9</f>
        <v>3555.24</v>
      </c>
      <c r="AJ7" s="97"/>
      <c r="AK7" s="97"/>
      <c r="AL7" s="99"/>
      <c r="AM7" s="97"/>
      <c r="AN7" s="99"/>
      <c r="AO7" s="97">
        <f>564*53*0.01</f>
        <v>298.92</v>
      </c>
      <c r="AP7" s="97">
        <v>0</v>
      </c>
      <c r="AQ7" s="99"/>
      <c r="AR7" s="97"/>
      <c r="AS7" s="97"/>
      <c r="AT7" s="97"/>
      <c r="AU7" s="97">
        <v>200</v>
      </c>
      <c r="AV7" s="97"/>
      <c r="AW7" s="97"/>
      <c r="AX7" s="99"/>
      <c r="AY7" s="97">
        <v>3000</v>
      </c>
      <c r="AZ7" s="97">
        <v>60</v>
      </c>
      <c r="BA7" s="105">
        <f>SUM(AJ7:AZ7)</f>
        <v>3558.92</v>
      </c>
      <c r="BB7" s="106">
        <v>-20</v>
      </c>
      <c r="BC7" s="106"/>
      <c r="BD7" s="106"/>
      <c r="BE7" s="106"/>
      <c r="BF7" s="105">
        <f>SUM(BB7:BE7)</f>
        <v>-20</v>
      </c>
      <c r="BG7" s="105">
        <f>AI7+BA7+BF7</f>
        <v>7094.16</v>
      </c>
      <c r="BH7" s="107">
        <v>100</v>
      </c>
      <c r="BI7" s="109">
        <f>317.43</f>
        <v>317.43</v>
      </c>
      <c r="BJ7" s="379">
        <v>1120.81</v>
      </c>
      <c r="BK7" s="92">
        <f>+BG7-BH7-BI7-BJ7</f>
        <v>5555.92</v>
      </c>
      <c r="BL7" s="109"/>
      <c r="BM7" s="92">
        <f>+IF((BK7-BL7)&lt;0,0,BK7-BL7)</f>
        <v>5555.92</v>
      </c>
      <c r="BN7" s="106"/>
      <c r="BO7" s="51" t="e">
        <f>(#REF!+#REF!+'5月阿米巴'!BK7)/3</f>
        <v>#REF!</v>
      </c>
      <c r="BP7" s="51">
        <v>5354</v>
      </c>
      <c r="BQ7" s="51" t="e">
        <f>(BP7-BO7-BH7)*3</f>
        <v>#REF!</v>
      </c>
      <c r="BR7" s="53">
        <f t="shared" ref="BR7:BR33" si="0">IF(ISERROR(VLOOKUP(B7,BQ:CC,13,0)),,VLOOKUP(B7,BQ:CC,13,0))</f>
        <v>42886</v>
      </c>
      <c r="BS7" s="111">
        <f>DATEDIF(K7,BR7,"M")</f>
        <v>23</v>
      </c>
    </row>
    <row r="8" spans="1:83" ht="15" customHeight="1">
      <c r="A8" s="56">
        <v>2</v>
      </c>
      <c r="B8" s="59" t="str">
        <f>IF(J8&lt;&gt;"",B$7,"")</f>
        <v>5月</v>
      </c>
      <c r="C8" s="59" t="str">
        <f>IF(J8&lt;&gt;"",C$7,"")</f>
        <v>天河天府路中心</v>
      </c>
      <c r="D8" s="59" t="str">
        <f>IF(J8&lt;&gt;"",D$7,"")</f>
        <v>教学部</v>
      </c>
      <c r="E8" s="59" t="s">
        <v>75</v>
      </c>
      <c r="F8" s="58"/>
      <c r="G8" s="59" t="s">
        <v>80</v>
      </c>
      <c r="H8" s="59" t="s">
        <v>77</v>
      </c>
      <c r="I8" s="59" t="s">
        <v>83</v>
      </c>
      <c r="J8" s="64" t="s">
        <v>542</v>
      </c>
      <c r="K8" s="65">
        <f>IF(ISERROR(VLOOKUP(J8,人事资料!D:AR,26,0)),"",VLOOKUP(J8,人事资料!D:AR,26,0))</f>
        <v>42390</v>
      </c>
      <c r="L8" s="66">
        <f>IF(ISERROR(VLOOKUP(J8,人事资料!D:AR,27,0)),"",VLOOKUP(J8,人事资料!D:AR,27,0))</f>
        <v>5</v>
      </c>
      <c r="M8" s="67">
        <f t="shared" ref="M8:M33" si="1">IF(ISERROR(+L8+BS8),"",+L8+BS8)</f>
        <v>21</v>
      </c>
      <c r="N8" s="69">
        <v>30</v>
      </c>
      <c r="O8" s="69">
        <v>30</v>
      </c>
      <c r="P8" s="70"/>
      <c r="Q8" s="80"/>
      <c r="R8" s="80"/>
      <c r="S8" s="80"/>
      <c r="T8" s="80"/>
      <c r="U8" s="80"/>
      <c r="V8" s="83">
        <f t="shared" ref="V8:V33" si="2">+(S8+T8)*U8</f>
        <v>0</v>
      </c>
      <c r="W8" s="84"/>
      <c r="X8" s="79"/>
      <c r="Y8" s="79"/>
      <c r="Z8" s="88"/>
      <c r="AA8" s="90"/>
      <c r="AB8" s="90"/>
      <c r="AC8" s="88"/>
      <c r="AD8" s="88"/>
      <c r="AE8" s="88"/>
      <c r="AF8" s="89"/>
      <c r="AG8" s="97"/>
      <c r="AH8" s="97"/>
      <c r="AI8" s="85">
        <f>+IF((V8*W8-AG8)&gt;0,V8*W8-AG8,0)</f>
        <v>0</v>
      </c>
      <c r="AJ8" s="97"/>
      <c r="AK8" s="97"/>
      <c r="AL8" s="99"/>
      <c r="AM8" s="97"/>
      <c r="AN8" s="99"/>
      <c r="AO8" s="97"/>
      <c r="AP8" s="99"/>
      <c r="AQ8" s="99"/>
      <c r="AR8" s="97"/>
      <c r="AS8" s="97"/>
      <c r="AT8" s="97"/>
      <c r="AU8" s="99"/>
      <c r="AV8" s="97"/>
      <c r="AW8" s="97"/>
      <c r="AX8" s="99"/>
      <c r="AY8" s="99"/>
      <c r="AZ8" s="99"/>
      <c r="BA8" s="105">
        <f t="shared" ref="BA8:BA33" si="3">SUM(AJ8:AZ8)</f>
        <v>0</v>
      </c>
      <c r="BB8" s="106"/>
      <c r="BC8" s="107"/>
      <c r="BD8" s="88"/>
      <c r="BE8" s="88"/>
      <c r="BF8" s="105">
        <f t="shared" ref="BF8:BF33" si="4">SUM(BB8:BE8)</f>
        <v>0</v>
      </c>
      <c r="BG8" s="105">
        <f t="shared" ref="BG8:BG33" si="5">AI8+BA8+BF8</f>
        <v>0</v>
      </c>
      <c r="BH8" s="107"/>
      <c r="BI8" s="109"/>
      <c r="BJ8" s="110">
        <f>IF(G8="外教",ROUND(MAX((BG8-BH8-BI8-4800)*{0.03,0.1,0.2,0.25,0.3,0.35,0.45}-{0,105,555,1005,2755,5505,13505},0),2),ROUND(MAX((BG8-BH8-BI8-3500)*{0.03,0.1,0.2,0.25,0.3,0.35,0.45}-{0,105,555,1005,2755,5505,13505},0),2))</f>
        <v>0</v>
      </c>
      <c r="BK8" s="92">
        <f t="shared" ref="BK8:BK33" si="6">+BG8-BH8-BI8-BJ8</f>
        <v>0</v>
      </c>
      <c r="BL8" s="109"/>
      <c r="BM8" s="92">
        <f t="shared" ref="BM8:BM33" si="7">+IF((BK8-BL8)&lt;0,0,BK8-BL8)</f>
        <v>0</v>
      </c>
      <c r="BN8" s="106"/>
      <c r="BO8" s="51" t="e">
        <f>(#REF!+#REF!+'5月阿米巴'!BK8)/3</f>
        <v>#REF!</v>
      </c>
      <c r="BP8" s="51">
        <v>5815</v>
      </c>
      <c r="BQ8" s="51" t="e">
        <f t="shared" ref="BQ8:BQ9" si="8">(BP8-BO8-BH8)*3</f>
        <v>#REF!</v>
      </c>
      <c r="BR8" s="53">
        <f t="shared" si="0"/>
        <v>42886</v>
      </c>
      <c r="BS8" s="111">
        <f t="shared" ref="BS8:BS33" si="9">DATEDIF(K8,BR8,"M")</f>
        <v>16</v>
      </c>
    </row>
    <row r="9" spans="1:83" ht="15" customHeight="1">
      <c r="A9" s="56">
        <v>3</v>
      </c>
      <c r="B9" s="59" t="str">
        <f t="shared" ref="B9:B33" si="10">IF(J9&lt;&gt;"",B$7,"")</f>
        <v>5月</v>
      </c>
      <c r="C9" s="59" t="str">
        <f t="shared" ref="C9:C33" si="11">IF(J9&lt;&gt;"",C$7,"")</f>
        <v>天河天府路中心</v>
      </c>
      <c r="D9" s="59" t="str">
        <f t="shared" ref="D9:D33" si="12">IF(J9&lt;&gt;"",D$7,"")</f>
        <v>教学部</v>
      </c>
      <c r="E9" s="59" t="s">
        <v>82</v>
      </c>
      <c r="F9" s="60"/>
      <c r="G9" s="59" t="s">
        <v>80</v>
      </c>
      <c r="H9" s="59" t="s">
        <v>77</v>
      </c>
      <c r="I9" s="59" t="s">
        <v>78</v>
      </c>
      <c r="J9" s="64" t="s">
        <v>364</v>
      </c>
      <c r="K9" s="65">
        <f>IF(ISERROR(VLOOKUP(J9,人事资料!D:AR,26,0)),"",VLOOKUP(J9,人事资料!D:AR,26,0))</f>
        <v>42748</v>
      </c>
      <c r="L9" s="66">
        <f>IF(ISERROR(VLOOKUP(J9,人事资料!D:AR,27,0)),"",VLOOKUP(J9,人事资料!D:AR,27,0))</f>
        <v>0</v>
      </c>
      <c r="M9" s="67">
        <f t="shared" si="1"/>
        <v>4</v>
      </c>
      <c r="N9" s="69">
        <v>30</v>
      </c>
      <c r="O9" s="69">
        <v>30</v>
      </c>
      <c r="P9" s="70"/>
      <c r="Q9" s="80">
        <v>37</v>
      </c>
      <c r="R9" s="80">
        <v>6</v>
      </c>
      <c r="S9" s="80">
        <v>195</v>
      </c>
      <c r="T9" s="80"/>
      <c r="U9" s="80">
        <v>53</v>
      </c>
      <c r="V9" s="83">
        <f t="shared" si="2"/>
        <v>10335</v>
      </c>
      <c r="W9" s="84">
        <v>0.34399999999999997</v>
      </c>
      <c r="X9" s="79"/>
      <c r="Y9" s="79"/>
      <c r="Z9" s="88"/>
      <c r="AA9" s="90"/>
      <c r="AB9" s="90"/>
      <c r="AC9" s="88"/>
      <c r="AD9" s="88"/>
      <c r="AE9" s="88"/>
      <c r="AF9" s="89"/>
      <c r="AG9" s="97"/>
      <c r="AH9" s="97"/>
      <c r="AI9" s="85">
        <f t="shared" ref="AI9:AI33" si="13">+IF((V9*W9-AG9)&gt;0,V9*W9-AG9,0)</f>
        <v>3555.24</v>
      </c>
      <c r="AJ9" s="97"/>
      <c r="AK9" s="97"/>
      <c r="AL9" s="99"/>
      <c r="AM9" s="97"/>
      <c r="AN9" s="99"/>
      <c r="AO9" s="97">
        <v>300</v>
      </c>
      <c r="AP9" s="99"/>
      <c r="AQ9" s="99"/>
      <c r="AR9" s="97"/>
      <c r="AS9" s="97"/>
      <c r="AT9" s="97"/>
      <c r="AU9" s="99">
        <v>200</v>
      </c>
      <c r="AV9" s="97"/>
      <c r="AW9" s="97"/>
      <c r="AX9" s="99"/>
      <c r="AY9" s="99">
        <v>400</v>
      </c>
      <c r="AZ9" s="99">
        <v>2500</v>
      </c>
      <c r="BA9" s="105">
        <f t="shared" si="3"/>
        <v>3400</v>
      </c>
      <c r="BB9" s="106">
        <v>-20</v>
      </c>
      <c r="BC9" s="107"/>
      <c r="BD9" s="88"/>
      <c r="BE9" s="88"/>
      <c r="BF9" s="105">
        <f t="shared" si="4"/>
        <v>-20</v>
      </c>
      <c r="BG9" s="105">
        <f t="shared" si="5"/>
        <v>6935.24</v>
      </c>
      <c r="BH9" s="107">
        <v>100</v>
      </c>
      <c r="BI9" s="109">
        <f t="shared" ref="BI9:BI11" si="14">317.43</f>
        <v>317.43</v>
      </c>
      <c r="BJ9" s="379">
        <v>3391.61</v>
      </c>
      <c r="BK9" s="92">
        <f t="shared" si="6"/>
        <v>3126.1999999999994</v>
      </c>
      <c r="BL9" s="109"/>
      <c r="BM9" s="92">
        <f t="shared" si="7"/>
        <v>3126.1999999999994</v>
      </c>
      <c r="BN9" s="106"/>
      <c r="BO9" s="51" t="e">
        <f>(#REF!+#REF!+'5月阿米巴'!BK9)/3</f>
        <v>#REF!</v>
      </c>
      <c r="BP9" s="51">
        <v>4431</v>
      </c>
      <c r="BQ9" s="51" t="e">
        <f t="shared" si="8"/>
        <v>#REF!</v>
      </c>
      <c r="BR9" s="53">
        <f t="shared" si="0"/>
        <v>42886</v>
      </c>
      <c r="BS9" s="111">
        <f t="shared" si="9"/>
        <v>4</v>
      </c>
      <c r="CE9" s="46"/>
    </row>
    <row r="10" spans="1:83" ht="15" customHeight="1">
      <c r="A10" s="56">
        <v>4</v>
      </c>
      <c r="B10" s="59" t="str">
        <f t="shared" si="10"/>
        <v>5月</v>
      </c>
      <c r="C10" s="59" t="str">
        <f t="shared" si="11"/>
        <v>天河天府路中心</v>
      </c>
      <c r="D10" s="59" t="str">
        <f t="shared" si="12"/>
        <v>教学部</v>
      </c>
      <c r="E10" s="59" t="s">
        <v>82</v>
      </c>
      <c r="F10" s="58"/>
      <c r="G10" s="59" t="s">
        <v>80</v>
      </c>
      <c r="H10" s="59" t="s">
        <v>77</v>
      </c>
      <c r="I10" s="59" t="s">
        <v>83</v>
      </c>
      <c r="J10" s="71" t="s">
        <v>518</v>
      </c>
      <c r="K10" s="65">
        <f>IF(ISERROR(VLOOKUP(J10,人事资料!D:AR,26,0)),"",VLOOKUP(J10,人事资料!D:AR,26,0))</f>
        <v>42833</v>
      </c>
      <c r="L10" s="66">
        <f>IF(ISERROR(VLOOKUP(J10,人事资料!D:AR,27,0)),"",VLOOKUP(J10,人事资料!D:AR,27,0))</f>
        <v>0</v>
      </c>
      <c r="M10" s="67">
        <f t="shared" si="1"/>
        <v>1</v>
      </c>
      <c r="N10" s="69">
        <v>30</v>
      </c>
      <c r="O10" s="69">
        <v>30</v>
      </c>
      <c r="P10" s="70"/>
      <c r="Q10" s="80">
        <v>0</v>
      </c>
      <c r="R10" s="80"/>
      <c r="S10" s="80">
        <v>0</v>
      </c>
      <c r="T10" s="80"/>
      <c r="U10" s="80">
        <v>53</v>
      </c>
      <c r="V10" s="83">
        <f t="shared" si="2"/>
        <v>0</v>
      </c>
      <c r="W10" s="84">
        <v>0.33</v>
      </c>
      <c r="X10" s="79"/>
      <c r="Y10" s="79"/>
      <c r="Z10" s="88"/>
      <c r="AA10" s="90"/>
      <c r="AB10" s="90"/>
      <c r="AC10" s="88"/>
      <c r="AD10" s="88"/>
      <c r="AE10" s="88"/>
      <c r="AF10" s="89"/>
      <c r="AG10" s="97"/>
      <c r="AH10" s="97"/>
      <c r="AI10" s="85">
        <f t="shared" si="13"/>
        <v>0</v>
      </c>
      <c r="AJ10" s="97"/>
      <c r="AK10" s="97"/>
      <c r="AL10" s="99"/>
      <c r="AM10" s="97"/>
      <c r="AN10" s="99"/>
      <c r="AO10" s="97">
        <v>200</v>
      </c>
      <c r="AP10" s="99"/>
      <c r="AQ10" s="99"/>
      <c r="AR10" s="97"/>
      <c r="AS10" s="97"/>
      <c r="AT10" s="97"/>
      <c r="AU10" s="99">
        <v>200</v>
      </c>
      <c r="AV10" s="97"/>
      <c r="AW10" s="97"/>
      <c r="AX10" s="99"/>
      <c r="AY10" s="99">
        <v>630</v>
      </c>
      <c r="AZ10" s="99">
        <v>3000</v>
      </c>
      <c r="BA10" s="105">
        <f t="shared" si="3"/>
        <v>4030</v>
      </c>
      <c r="BB10" s="106">
        <v>-20</v>
      </c>
      <c r="BC10" s="107"/>
      <c r="BD10" s="88"/>
      <c r="BE10" s="88"/>
      <c r="BF10" s="105">
        <f t="shared" si="4"/>
        <v>-20</v>
      </c>
      <c r="BG10" s="105">
        <f t="shared" si="5"/>
        <v>4010</v>
      </c>
      <c r="BH10" s="107">
        <v>100</v>
      </c>
      <c r="BI10" s="109">
        <f t="shared" si="14"/>
        <v>317.43</v>
      </c>
      <c r="BJ10" s="110">
        <f>IF(G10="外教",ROUND(MAX((BG10-BH10-BI10-4800)*{0.03,0.1,0.2,0.25,0.3,0.35,0.45}-{0,105,555,1005,2755,5505,13505},0),2),ROUND(MAX((BG10-BH10-BI10-3500)*{0.03,0.1,0.2,0.25,0.3,0.35,0.45}-{0,105,555,1005,2755,5505,13505},0),2))</f>
        <v>2.78</v>
      </c>
      <c r="BK10" s="92">
        <f t="shared" si="6"/>
        <v>3589.79</v>
      </c>
      <c r="BL10" s="109"/>
      <c r="BM10" s="92">
        <f t="shared" si="7"/>
        <v>3589.79</v>
      </c>
      <c r="BN10" s="106"/>
      <c r="BO10" s="112">
        <f>BK10</f>
        <v>3589.79</v>
      </c>
      <c r="BP10" s="51">
        <v>3323</v>
      </c>
      <c r="BQ10" s="51">
        <f>(BP10-BO10-BH10)*1</f>
        <v>-366.78999999999996</v>
      </c>
      <c r="BR10" s="53">
        <f t="shared" si="0"/>
        <v>42886</v>
      </c>
      <c r="BS10" s="111">
        <f t="shared" si="9"/>
        <v>1</v>
      </c>
      <c r="CE10" s="47"/>
    </row>
    <row r="11" spans="1:83" ht="15" customHeight="1">
      <c r="A11" s="56">
        <v>5</v>
      </c>
      <c r="B11" s="59" t="str">
        <f t="shared" si="10"/>
        <v>5月</v>
      </c>
      <c r="C11" s="59" t="str">
        <f t="shared" si="11"/>
        <v>天河天府路中心</v>
      </c>
      <c r="D11" s="59" t="str">
        <f t="shared" si="12"/>
        <v>教学部</v>
      </c>
      <c r="E11" s="59" t="s">
        <v>75</v>
      </c>
      <c r="F11" s="60"/>
      <c r="G11" s="59" t="s">
        <v>122</v>
      </c>
      <c r="H11" s="59" t="s">
        <v>77</v>
      </c>
      <c r="I11" s="59" t="s">
        <v>83</v>
      </c>
      <c r="J11" s="71" t="s">
        <v>519</v>
      </c>
      <c r="K11" s="65">
        <f>IF(ISERROR(VLOOKUP(J11,人事资料!D:AR,26,0)),"",VLOOKUP(J11,人事资料!D:AR,26,0))</f>
        <v>42833</v>
      </c>
      <c r="L11" s="66">
        <f>IF(ISERROR(VLOOKUP(J11,人事资料!D:AR,27,0)),"",VLOOKUP(J11,人事资料!D:AR,27,0))</f>
        <v>0</v>
      </c>
      <c r="M11" s="67">
        <f t="shared" si="1"/>
        <v>1</v>
      </c>
      <c r="N11" s="69">
        <v>30</v>
      </c>
      <c r="O11" s="69">
        <v>30</v>
      </c>
      <c r="P11" s="70"/>
      <c r="Q11" s="80">
        <v>10</v>
      </c>
      <c r="R11" s="80">
        <v>1</v>
      </c>
      <c r="S11" s="80">
        <v>26</v>
      </c>
      <c r="T11" s="80"/>
      <c r="U11" s="80">
        <v>53</v>
      </c>
      <c r="V11" s="83">
        <f t="shared" si="2"/>
        <v>1378</v>
      </c>
      <c r="W11" s="84">
        <v>0.33</v>
      </c>
      <c r="X11" s="79"/>
      <c r="Y11" s="79"/>
      <c r="Z11" s="88"/>
      <c r="AA11" s="90"/>
      <c r="AB11" s="90"/>
      <c r="AC11" s="88"/>
      <c r="AD11" s="88"/>
      <c r="AE11" s="88"/>
      <c r="AF11" s="89"/>
      <c r="AG11" s="97"/>
      <c r="AH11" s="97"/>
      <c r="AI11" s="85">
        <f t="shared" si="13"/>
        <v>454.74</v>
      </c>
      <c r="AJ11" s="97"/>
      <c r="AK11" s="97"/>
      <c r="AL11" s="99"/>
      <c r="AM11" s="97"/>
      <c r="AN11" s="99"/>
      <c r="AO11" s="97">
        <v>200</v>
      </c>
      <c r="AP11" s="99"/>
      <c r="AQ11" s="99"/>
      <c r="AR11" s="97"/>
      <c r="AS11" s="97"/>
      <c r="AT11" s="97"/>
      <c r="AU11" s="99">
        <v>200</v>
      </c>
      <c r="AV11" s="97"/>
      <c r="AW11" s="97"/>
      <c r="AX11" s="99"/>
      <c r="AY11" s="99">
        <v>360</v>
      </c>
      <c r="AZ11" s="99">
        <v>3000</v>
      </c>
      <c r="BA11" s="105">
        <f t="shared" si="3"/>
        <v>3760</v>
      </c>
      <c r="BB11" s="64">
        <v>-20</v>
      </c>
      <c r="BC11" s="107"/>
      <c r="BD11" s="88"/>
      <c r="BE11" s="88"/>
      <c r="BF11" s="105">
        <f t="shared" si="4"/>
        <v>-20</v>
      </c>
      <c r="BG11" s="105">
        <f t="shared" si="5"/>
        <v>4194.74</v>
      </c>
      <c r="BH11" s="107">
        <v>100</v>
      </c>
      <c r="BI11" s="109">
        <f t="shared" si="14"/>
        <v>317.43</v>
      </c>
      <c r="BJ11" s="110">
        <f>IF(G11="外教",ROUND(MAX((BG11-BH11-BI11-4800)*{0.03,0.1,0.2,0.25,0.3,0.35,0.45}-{0,105,555,1005,2755,5505,13505},0),2),ROUND(MAX((BG11-BH11-BI11-3500)*{0.03,0.1,0.2,0.25,0.3,0.35,0.45}-{0,105,555,1005,2755,5505,13505},0),2))</f>
        <v>8.32</v>
      </c>
      <c r="BK11" s="92">
        <f t="shared" si="6"/>
        <v>3768.99</v>
      </c>
      <c r="BL11" s="109"/>
      <c r="BM11" s="92">
        <f t="shared" si="7"/>
        <v>3768.99</v>
      </c>
      <c r="BN11" s="106"/>
      <c r="BO11" s="112"/>
      <c r="BR11" s="53">
        <f t="shared" si="0"/>
        <v>42886</v>
      </c>
      <c r="BS11" s="111">
        <f t="shared" si="9"/>
        <v>1</v>
      </c>
    </row>
    <row r="12" spans="1:83" ht="15" customHeight="1">
      <c r="A12" s="56">
        <v>6</v>
      </c>
      <c r="B12" s="59" t="str">
        <f t="shared" si="10"/>
        <v>5月</v>
      </c>
      <c r="C12" s="59" t="str">
        <f t="shared" si="11"/>
        <v>天河天府路中心</v>
      </c>
      <c r="D12" s="59" t="str">
        <f t="shared" si="12"/>
        <v>教学部</v>
      </c>
      <c r="E12" s="59" t="s">
        <v>82</v>
      </c>
      <c r="F12" s="61"/>
      <c r="G12" s="59" t="s">
        <v>80</v>
      </c>
      <c r="H12" s="59" t="s">
        <v>77</v>
      </c>
      <c r="I12" s="59" t="s">
        <v>83</v>
      </c>
      <c r="J12" s="71" t="s">
        <v>486</v>
      </c>
      <c r="K12" s="65">
        <f>IF(ISERROR(VLOOKUP(J12,人事资料!D:AR,26,0)),"",VLOOKUP(J12,人事资料!D:AR,26,0))</f>
        <v>42774</v>
      </c>
      <c r="L12" s="66">
        <f>IF(ISERROR(VLOOKUP(J12,人事资料!D:AR,27,0)),"",VLOOKUP(J12,人事资料!D:AR,27,0))</f>
        <v>0</v>
      </c>
      <c r="M12" s="67">
        <f t="shared" si="1"/>
        <v>3</v>
      </c>
      <c r="N12" s="69">
        <v>30</v>
      </c>
      <c r="O12" s="69">
        <v>30</v>
      </c>
      <c r="P12" s="70"/>
      <c r="Q12" s="80">
        <v>12</v>
      </c>
      <c r="R12" s="80">
        <v>2</v>
      </c>
      <c r="S12" s="80">
        <v>58</v>
      </c>
      <c r="T12" s="80"/>
      <c r="U12" s="80">
        <v>53</v>
      </c>
      <c r="V12" s="83">
        <f t="shared" si="2"/>
        <v>3074</v>
      </c>
      <c r="W12" s="84">
        <v>0.24</v>
      </c>
      <c r="X12" s="79"/>
      <c r="Y12" s="79"/>
      <c r="Z12" s="88" t="s">
        <v>88</v>
      </c>
      <c r="AA12" s="90"/>
      <c r="AB12" s="90"/>
      <c r="AC12" s="88"/>
      <c r="AD12" s="88"/>
      <c r="AE12" s="88"/>
      <c r="AF12" s="89"/>
      <c r="AG12" s="97"/>
      <c r="AH12" s="97"/>
      <c r="AI12" s="85">
        <f t="shared" si="13"/>
        <v>737.76</v>
      </c>
      <c r="AJ12" s="97"/>
      <c r="AK12" s="97"/>
      <c r="AL12" s="99"/>
      <c r="AM12" s="97"/>
      <c r="AN12" s="97"/>
      <c r="AO12" s="97"/>
      <c r="AP12" s="99"/>
      <c r="AQ12" s="99"/>
      <c r="AR12" s="97"/>
      <c r="AS12" s="97"/>
      <c r="AT12" s="97"/>
      <c r="AU12" s="99"/>
      <c r="AV12" s="97"/>
      <c r="AW12" s="97"/>
      <c r="AX12" s="99"/>
      <c r="AY12" s="99"/>
      <c r="AZ12" s="99"/>
      <c r="BA12" s="105">
        <f t="shared" si="3"/>
        <v>0</v>
      </c>
      <c r="BB12" s="64"/>
      <c r="BC12" s="107"/>
      <c r="BD12" s="88"/>
      <c r="BE12" s="88"/>
      <c r="BF12" s="105">
        <f t="shared" si="4"/>
        <v>0</v>
      </c>
      <c r="BG12" s="105">
        <f t="shared" si="5"/>
        <v>737.76</v>
      </c>
      <c r="BH12" s="107"/>
      <c r="BI12" s="109"/>
      <c r="BJ12" s="110">
        <f>IF(G12="外教",ROUND(MAX((BG12-BH12-BI12-4800)*{0.03,0.1,0.2,0.25,0.3,0.35,0.45}-{0,105,555,1005,2755,5505,13505},0),2),ROUND(MAX((BG12-BH12-BI12-3500)*{0.03,0.1,0.2,0.25,0.3,0.35,0.45}-{0,105,555,1005,2755,5505,13505},0),2))</f>
        <v>0</v>
      </c>
      <c r="BK12" s="92">
        <f t="shared" si="6"/>
        <v>737.76</v>
      </c>
      <c r="BL12" s="109"/>
      <c r="BM12" s="92">
        <f t="shared" si="7"/>
        <v>737.76</v>
      </c>
      <c r="BN12" s="106"/>
      <c r="BR12" s="53">
        <f t="shared" si="0"/>
        <v>42886</v>
      </c>
      <c r="BS12" s="111">
        <f t="shared" si="9"/>
        <v>3</v>
      </c>
    </row>
    <row r="13" spans="1:83" ht="15" customHeight="1">
      <c r="A13" s="56">
        <v>7</v>
      </c>
      <c r="B13" s="59" t="str">
        <f t="shared" si="10"/>
        <v>5月</v>
      </c>
      <c r="C13" s="59" t="str">
        <f t="shared" si="11"/>
        <v>天河天府路中心</v>
      </c>
      <c r="D13" s="59" t="str">
        <f t="shared" si="12"/>
        <v>教学部</v>
      </c>
      <c r="E13" s="59" t="s">
        <v>75</v>
      </c>
      <c r="F13" s="61"/>
      <c r="G13" s="59" t="s">
        <v>80</v>
      </c>
      <c r="H13" s="59" t="s">
        <v>77</v>
      </c>
      <c r="I13" s="59" t="s">
        <v>83</v>
      </c>
      <c r="J13" s="71" t="s">
        <v>503</v>
      </c>
      <c r="K13" s="65">
        <f>IF(ISERROR(VLOOKUP(J13,人事资料!D:AR,26,0)),"",VLOOKUP(J13,人事资料!D:AR,26,0))</f>
        <v>42800</v>
      </c>
      <c r="L13" s="66">
        <f>IF(ISERROR(VLOOKUP(J13,人事资料!D:AR,27,0)),"",VLOOKUP(J13,人事资料!D:AR,27,0))</f>
        <v>0</v>
      </c>
      <c r="M13" s="67">
        <f t="shared" si="1"/>
        <v>2</v>
      </c>
      <c r="N13" s="69">
        <v>30</v>
      </c>
      <c r="O13" s="69">
        <v>30</v>
      </c>
      <c r="P13" s="70"/>
      <c r="Q13" s="80">
        <v>27</v>
      </c>
      <c r="R13" s="80">
        <v>3</v>
      </c>
      <c r="S13" s="80">
        <v>104</v>
      </c>
      <c r="T13" s="80"/>
      <c r="U13" s="80">
        <v>53</v>
      </c>
      <c r="V13" s="83">
        <f t="shared" si="2"/>
        <v>5512</v>
      </c>
      <c r="W13" s="84">
        <v>0.24</v>
      </c>
      <c r="X13" s="79"/>
      <c r="Y13" s="79"/>
      <c r="Z13" s="88" t="s">
        <v>88</v>
      </c>
      <c r="AA13" s="90" t="s">
        <v>88</v>
      </c>
      <c r="AB13" s="90"/>
      <c r="AC13" s="88"/>
      <c r="AD13" s="88"/>
      <c r="AE13" s="88"/>
      <c r="AF13" s="89"/>
      <c r="AG13" s="97"/>
      <c r="AH13" s="97"/>
      <c r="AI13" s="85">
        <f t="shared" si="13"/>
        <v>1322.8799999999999</v>
      </c>
      <c r="AJ13" s="97"/>
      <c r="AK13" s="97"/>
      <c r="AL13" s="99"/>
      <c r="AM13" s="97"/>
      <c r="AN13" s="99"/>
      <c r="AO13" s="97"/>
      <c r="AP13" s="99"/>
      <c r="AQ13" s="99"/>
      <c r="AR13" s="97"/>
      <c r="AS13" s="97"/>
      <c r="AT13" s="97"/>
      <c r="AU13" s="99"/>
      <c r="AV13" s="97"/>
      <c r="AW13" s="97"/>
      <c r="AX13" s="99"/>
      <c r="AY13" s="99"/>
      <c r="AZ13" s="99"/>
      <c r="BA13" s="105">
        <f t="shared" si="3"/>
        <v>0</v>
      </c>
      <c r="BB13" s="106"/>
      <c r="BC13" s="107"/>
      <c r="BD13" s="88"/>
      <c r="BE13" s="88"/>
      <c r="BF13" s="105">
        <f t="shared" si="4"/>
        <v>0</v>
      </c>
      <c r="BG13" s="105">
        <f t="shared" si="5"/>
        <v>1322.8799999999999</v>
      </c>
      <c r="BH13" s="107"/>
      <c r="BI13" s="109"/>
      <c r="BJ13" s="110">
        <f>IF(G13="外教",ROUND(MAX((BG13-BH13-BI13-4800)*{0.03,0.1,0.2,0.25,0.3,0.35,0.45}-{0,105,555,1005,2755,5505,13505},0),2),ROUND(MAX((BG13-BH13-BI13-3500)*{0.03,0.1,0.2,0.25,0.3,0.35,0.45}-{0,105,555,1005,2755,5505,13505},0),2))</f>
        <v>0</v>
      </c>
      <c r="BK13" s="92">
        <f t="shared" si="6"/>
        <v>1322.8799999999999</v>
      </c>
      <c r="BL13" s="109"/>
      <c r="BM13" s="92">
        <f t="shared" si="7"/>
        <v>1322.8799999999999</v>
      </c>
      <c r="BN13" s="106"/>
      <c r="BR13" s="53">
        <f t="shared" si="0"/>
        <v>42886</v>
      </c>
      <c r="BS13" s="111">
        <f t="shared" si="9"/>
        <v>2</v>
      </c>
    </row>
    <row r="14" spans="1:83" ht="15" customHeight="1">
      <c r="A14" s="56">
        <v>8</v>
      </c>
      <c r="B14" s="59" t="str">
        <f t="shared" si="10"/>
        <v/>
      </c>
      <c r="C14" s="59" t="str">
        <f t="shared" si="11"/>
        <v/>
      </c>
      <c r="D14" s="59" t="str">
        <f t="shared" si="12"/>
        <v/>
      </c>
      <c r="E14" s="59"/>
      <c r="F14" s="61"/>
      <c r="G14" s="59"/>
      <c r="H14" s="59"/>
      <c r="I14" s="59"/>
      <c r="J14" s="64"/>
      <c r="K14" s="65" t="str">
        <f>IF(ISERROR(VLOOKUP(J14,人事资料!D:AR,26,0)),"",VLOOKUP(J14,人事资料!D:AR,26,0))</f>
        <v/>
      </c>
      <c r="L14" s="66" t="str">
        <f>IF(ISERROR(VLOOKUP(J14,人事资料!D:AR,27,0)),"",VLOOKUP(J14,人事资料!D:AR,27,0))</f>
        <v/>
      </c>
      <c r="M14" s="67" t="str">
        <f t="shared" si="1"/>
        <v/>
      </c>
      <c r="N14" s="69"/>
      <c r="O14" s="69"/>
      <c r="P14" s="70"/>
      <c r="Q14" s="80"/>
      <c r="R14" s="80"/>
      <c r="S14" s="80"/>
      <c r="T14" s="80"/>
      <c r="U14" s="80"/>
      <c r="V14" s="83">
        <f t="shared" si="2"/>
        <v>0</v>
      </c>
      <c r="W14" s="84"/>
      <c r="X14" s="79"/>
      <c r="Y14" s="79"/>
      <c r="Z14" s="88"/>
      <c r="AA14" s="90"/>
      <c r="AB14" s="90"/>
      <c r="AC14" s="88"/>
      <c r="AD14" s="88"/>
      <c r="AE14" s="88"/>
      <c r="AF14" s="89"/>
      <c r="AG14" s="97"/>
      <c r="AH14" s="97"/>
      <c r="AI14" s="85">
        <f t="shared" si="13"/>
        <v>0</v>
      </c>
      <c r="AJ14" s="97"/>
      <c r="AK14" s="97"/>
      <c r="AL14" s="99"/>
      <c r="AM14" s="97"/>
      <c r="AN14" s="99"/>
      <c r="AO14" s="97"/>
      <c r="AP14" s="99"/>
      <c r="AQ14" s="99"/>
      <c r="AR14" s="97"/>
      <c r="AS14" s="97"/>
      <c r="AT14" s="97"/>
      <c r="AU14" s="99"/>
      <c r="AV14" s="97"/>
      <c r="AW14" s="97"/>
      <c r="AX14" s="99"/>
      <c r="AY14" s="99"/>
      <c r="AZ14" s="99"/>
      <c r="BA14" s="105">
        <f t="shared" si="3"/>
        <v>0</v>
      </c>
      <c r="BB14" s="64"/>
      <c r="BC14" s="107"/>
      <c r="BD14" s="88"/>
      <c r="BE14" s="88"/>
      <c r="BF14" s="105">
        <f t="shared" si="4"/>
        <v>0</v>
      </c>
      <c r="BG14" s="105">
        <f t="shared" si="5"/>
        <v>0</v>
      </c>
      <c r="BH14" s="107"/>
      <c r="BI14" s="109"/>
      <c r="BJ14" s="110">
        <f>IF(G14="外教",ROUND(MAX((BG14-BH14-BI14-4800)*{0.03,0.1,0.2,0.25,0.3,0.35,0.45}-{0,105,555,1005,2755,5505,13505},0),2),ROUND(MAX((BG14-BH14-BI14-3500)*{0.03,0.1,0.2,0.25,0.3,0.35,0.45}-{0,105,555,1005,2755,5505,13505},0),2))</f>
        <v>0</v>
      </c>
      <c r="BK14" s="92">
        <f t="shared" si="6"/>
        <v>0</v>
      </c>
      <c r="BL14" s="109"/>
      <c r="BM14" s="92">
        <f t="shared" si="7"/>
        <v>0</v>
      </c>
      <c r="BN14" s="106"/>
      <c r="BR14" s="53">
        <f t="shared" si="0"/>
        <v>0</v>
      </c>
      <c r="BS14" s="111" t="e">
        <f t="shared" si="9"/>
        <v>#VALUE!</v>
      </c>
    </row>
    <row r="15" spans="1:83" ht="15" customHeight="1">
      <c r="A15" s="56">
        <v>9</v>
      </c>
      <c r="B15" s="59" t="str">
        <f t="shared" si="10"/>
        <v/>
      </c>
      <c r="C15" s="59" t="str">
        <f t="shared" si="11"/>
        <v/>
      </c>
      <c r="D15" s="59" t="str">
        <f t="shared" si="12"/>
        <v/>
      </c>
      <c r="E15" s="59"/>
      <c r="F15" s="61"/>
      <c r="G15" s="59"/>
      <c r="H15" s="59"/>
      <c r="I15" s="59"/>
      <c r="J15" s="71"/>
      <c r="K15" s="65" t="str">
        <f>IF(ISERROR(VLOOKUP(J15,#REF!,26,0)),"",VLOOKUP(J15,#REF!,26,0))</f>
        <v/>
      </c>
      <c r="L15" s="66" t="str">
        <f>IF(ISERROR(VLOOKUP(J15,人事资料!D:AR,27,0)),"",VLOOKUP(J15,人事资料!D:AR,27,0))</f>
        <v/>
      </c>
      <c r="M15" s="67" t="str">
        <f t="shared" si="1"/>
        <v/>
      </c>
      <c r="N15" s="69"/>
      <c r="O15" s="69"/>
      <c r="P15" s="70"/>
      <c r="Q15" s="80"/>
      <c r="R15" s="80"/>
      <c r="S15" s="80"/>
      <c r="T15" s="80"/>
      <c r="U15" s="80"/>
      <c r="V15" s="83">
        <f t="shared" si="2"/>
        <v>0</v>
      </c>
      <c r="W15" s="84"/>
      <c r="X15" s="79"/>
      <c r="Y15" s="79"/>
      <c r="Z15" s="88" t="s">
        <v>88</v>
      </c>
      <c r="AA15" s="90"/>
      <c r="AB15" s="90"/>
      <c r="AC15" s="88"/>
      <c r="AD15" s="88"/>
      <c r="AE15" s="88"/>
      <c r="AF15" s="89"/>
      <c r="AG15" s="97"/>
      <c r="AH15" s="97"/>
      <c r="AI15" s="85">
        <f t="shared" si="13"/>
        <v>0</v>
      </c>
      <c r="AJ15" s="97"/>
      <c r="AK15" s="97"/>
      <c r="AL15" s="99"/>
      <c r="AM15" s="97"/>
      <c r="AN15" s="99"/>
      <c r="AO15" s="97"/>
      <c r="AP15" s="99"/>
      <c r="AQ15" s="99"/>
      <c r="AR15" s="97"/>
      <c r="AS15" s="97"/>
      <c r="AT15" s="97"/>
      <c r="AU15" s="99"/>
      <c r="AV15" s="97"/>
      <c r="AW15" s="97"/>
      <c r="AX15" s="99"/>
      <c r="AY15" s="99"/>
      <c r="AZ15" s="99"/>
      <c r="BA15" s="105">
        <f t="shared" si="3"/>
        <v>0</v>
      </c>
      <c r="BB15" s="64"/>
      <c r="BC15" s="107"/>
      <c r="BD15" s="88"/>
      <c r="BE15" s="88"/>
      <c r="BF15" s="105">
        <f t="shared" si="4"/>
        <v>0</v>
      </c>
      <c r="BG15" s="105">
        <f t="shared" si="5"/>
        <v>0</v>
      </c>
      <c r="BH15" s="107"/>
      <c r="BI15" s="109"/>
      <c r="BJ15" s="110">
        <f>IF(G15="外教",ROUND(MAX((BG15-BH15-BI15-4800)*{0.03,0.1,0.2,0.25,0.3,0.35,0.45}-{0,105,555,1005,2755,5505,13505},0),2),ROUND(MAX((BG15-BH15-BI15-3500)*{0.03,0.1,0.2,0.25,0.3,0.35,0.45}-{0,105,555,1005,2755,5505,13505},0),2))</f>
        <v>0</v>
      </c>
      <c r="BK15" s="92">
        <f t="shared" si="6"/>
        <v>0</v>
      </c>
      <c r="BL15" s="109"/>
      <c r="BM15" s="92">
        <f t="shared" si="7"/>
        <v>0</v>
      </c>
      <c r="BN15" s="106"/>
      <c r="BR15" s="53">
        <f t="shared" si="0"/>
        <v>0</v>
      </c>
      <c r="BS15" s="111" t="e">
        <f t="shared" si="9"/>
        <v>#VALUE!</v>
      </c>
    </row>
    <row r="16" spans="1:83" ht="15" customHeight="1">
      <c r="A16" s="56">
        <v>10</v>
      </c>
      <c r="B16" s="59" t="str">
        <f t="shared" si="10"/>
        <v/>
      </c>
      <c r="C16" s="59" t="str">
        <f t="shared" si="11"/>
        <v/>
      </c>
      <c r="D16" s="59" t="str">
        <f t="shared" si="12"/>
        <v/>
      </c>
      <c r="E16" s="59"/>
      <c r="F16" s="61"/>
      <c r="G16" s="59"/>
      <c r="H16" s="59"/>
      <c r="I16" s="59"/>
      <c r="J16" s="71"/>
      <c r="K16" s="65" t="str">
        <f>IF(ISERROR(VLOOKUP(J16,#REF!,26,0)),"",VLOOKUP(J16,#REF!,26,0))</f>
        <v/>
      </c>
      <c r="L16" s="66" t="str">
        <f>IF(ISERROR(VLOOKUP(J16,人事资料!D:AR,27,0)),"",VLOOKUP(J16,人事资料!D:AR,27,0))</f>
        <v/>
      </c>
      <c r="M16" s="67" t="str">
        <f t="shared" si="1"/>
        <v/>
      </c>
      <c r="N16" s="69"/>
      <c r="O16" s="69"/>
      <c r="P16" s="70"/>
      <c r="Q16" s="80"/>
      <c r="R16" s="80"/>
      <c r="S16" s="80"/>
      <c r="T16" s="80"/>
      <c r="U16" s="80"/>
      <c r="V16" s="83">
        <f t="shared" si="2"/>
        <v>0</v>
      </c>
      <c r="W16" s="84"/>
      <c r="X16" s="79"/>
      <c r="Y16" s="79"/>
      <c r="Z16" s="88"/>
      <c r="AA16" s="90"/>
      <c r="AB16" s="90"/>
      <c r="AC16" s="88"/>
      <c r="AD16" s="88"/>
      <c r="AE16" s="88"/>
      <c r="AF16" s="89"/>
      <c r="AG16" s="97"/>
      <c r="AH16" s="97"/>
      <c r="AI16" s="85">
        <f t="shared" si="13"/>
        <v>0</v>
      </c>
      <c r="AJ16" s="97"/>
      <c r="AK16" s="97"/>
      <c r="AL16" s="99"/>
      <c r="AM16" s="97"/>
      <c r="AN16" s="99"/>
      <c r="AO16" s="97"/>
      <c r="AP16" s="99"/>
      <c r="AQ16" s="99"/>
      <c r="AR16" s="97"/>
      <c r="AS16" s="97"/>
      <c r="AT16" s="97"/>
      <c r="AU16" s="99"/>
      <c r="AV16" s="97"/>
      <c r="AW16" s="97"/>
      <c r="AX16" s="99"/>
      <c r="AY16" s="99"/>
      <c r="AZ16" s="99"/>
      <c r="BA16" s="105">
        <f t="shared" si="3"/>
        <v>0</v>
      </c>
      <c r="BB16" s="64"/>
      <c r="BC16" s="107"/>
      <c r="BD16" s="88"/>
      <c r="BE16" s="88"/>
      <c r="BF16" s="105">
        <f t="shared" si="4"/>
        <v>0</v>
      </c>
      <c r="BG16" s="105">
        <f t="shared" si="5"/>
        <v>0</v>
      </c>
      <c r="BH16" s="107"/>
      <c r="BI16" s="109"/>
      <c r="BJ16" s="110">
        <f>IF(G16="外教",ROUND(MAX((BG16-BH16-BI16-4800)*{0.03,0.1,0.2,0.25,0.3,0.35,0.45}-{0,105,555,1005,2755,5505,13505},0),2),ROUND(MAX((BG16-BH16-BI16-3500)*{0.03,0.1,0.2,0.25,0.3,0.35,0.45}-{0,105,555,1005,2755,5505,13505},0),2))</f>
        <v>0</v>
      </c>
      <c r="BK16" s="92">
        <f t="shared" si="6"/>
        <v>0</v>
      </c>
      <c r="BL16" s="109"/>
      <c r="BM16" s="92">
        <f t="shared" si="7"/>
        <v>0</v>
      </c>
      <c r="BN16" s="106"/>
      <c r="BR16" s="53">
        <f t="shared" si="0"/>
        <v>0</v>
      </c>
      <c r="BS16" s="111" t="e">
        <f t="shared" si="9"/>
        <v>#VALUE!</v>
      </c>
    </row>
    <row r="17" spans="1:71" ht="15" customHeight="1">
      <c r="A17" s="56">
        <v>11</v>
      </c>
      <c r="B17" s="59" t="str">
        <f t="shared" si="10"/>
        <v/>
      </c>
      <c r="C17" s="59" t="str">
        <f t="shared" si="11"/>
        <v/>
      </c>
      <c r="D17" s="59" t="str">
        <f t="shared" si="12"/>
        <v/>
      </c>
      <c r="E17" s="59"/>
      <c r="F17" s="61"/>
      <c r="G17" s="59"/>
      <c r="H17" s="59"/>
      <c r="I17" s="59"/>
      <c r="J17" s="71"/>
      <c r="K17" s="65" t="str">
        <f>IF(ISERROR(VLOOKUP(J17,#REF!,26,0)),"",VLOOKUP(J17,#REF!,26,0))</f>
        <v/>
      </c>
      <c r="L17" s="66" t="str">
        <f>IF(ISERROR(VLOOKUP(J17,人事资料!D:AR,27,0)),"",VLOOKUP(J17,人事资料!D:AR,27,0))</f>
        <v/>
      </c>
      <c r="M17" s="67" t="str">
        <f t="shared" si="1"/>
        <v/>
      </c>
      <c r="N17" s="69"/>
      <c r="O17" s="69"/>
      <c r="P17" s="70"/>
      <c r="Q17" s="80"/>
      <c r="R17" s="80"/>
      <c r="S17" s="80"/>
      <c r="T17" s="80"/>
      <c r="U17" s="80"/>
      <c r="V17" s="83">
        <f t="shared" si="2"/>
        <v>0</v>
      </c>
      <c r="W17" s="84"/>
      <c r="X17" s="79"/>
      <c r="Y17" s="79"/>
      <c r="Z17" s="88"/>
      <c r="AA17" s="90"/>
      <c r="AB17" s="90"/>
      <c r="AC17" s="88"/>
      <c r="AD17" s="88"/>
      <c r="AE17" s="88"/>
      <c r="AF17" s="89"/>
      <c r="AG17" s="97"/>
      <c r="AH17" s="97"/>
      <c r="AI17" s="85">
        <f t="shared" si="13"/>
        <v>0</v>
      </c>
      <c r="AJ17" s="97"/>
      <c r="AK17" s="97"/>
      <c r="AL17" s="99"/>
      <c r="AM17" s="97"/>
      <c r="AN17" s="99"/>
      <c r="AO17" s="97"/>
      <c r="AP17" s="99"/>
      <c r="AQ17" s="99"/>
      <c r="AR17" s="97"/>
      <c r="AS17" s="97"/>
      <c r="AT17" s="97"/>
      <c r="AU17" s="99"/>
      <c r="AV17" s="97"/>
      <c r="AW17" s="97"/>
      <c r="AX17" s="99"/>
      <c r="AY17" s="99"/>
      <c r="AZ17" s="99"/>
      <c r="BA17" s="105">
        <f t="shared" si="3"/>
        <v>0</v>
      </c>
      <c r="BB17" s="64"/>
      <c r="BC17" s="107"/>
      <c r="BD17" s="88"/>
      <c r="BE17" s="88"/>
      <c r="BF17" s="105">
        <f t="shared" si="4"/>
        <v>0</v>
      </c>
      <c r="BG17" s="105">
        <f t="shared" si="5"/>
        <v>0</v>
      </c>
      <c r="BH17" s="107"/>
      <c r="BI17" s="109"/>
      <c r="BJ17" s="110">
        <f>IF(G17="外教",ROUND(MAX((BG17-BH17-BI17-4800)*{0.03,0.1,0.2,0.25,0.3,0.35,0.45}-{0,105,555,1005,2755,5505,13505},0),2),ROUND(MAX((BG17-BH17-BI17-3500)*{0.03,0.1,0.2,0.25,0.3,0.35,0.45}-{0,105,555,1005,2755,5505,13505},0),2))</f>
        <v>0</v>
      </c>
      <c r="BK17" s="92">
        <f t="shared" si="6"/>
        <v>0</v>
      </c>
      <c r="BL17" s="109"/>
      <c r="BM17" s="92">
        <f t="shared" si="7"/>
        <v>0</v>
      </c>
      <c r="BN17" s="106"/>
      <c r="BR17" s="53">
        <f t="shared" si="0"/>
        <v>0</v>
      </c>
      <c r="BS17" s="111" t="e">
        <f t="shared" si="9"/>
        <v>#VALUE!</v>
      </c>
    </row>
    <row r="18" spans="1:71" ht="15" customHeight="1">
      <c r="A18" s="56">
        <v>12</v>
      </c>
      <c r="B18" s="59" t="str">
        <f t="shared" si="10"/>
        <v/>
      </c>
      <c r="C18" s="59" t="str">
        <f t="shared" si="11"/>
        <v/>
      </c>
      <c r="D18" s="59" t="str">
        <f t="shared" si="12"/>
        <v/>
      </c>
      <c r="E18" s="59"/>
      <c r="F18" s="61"/>
      <c r="G18" s="59"/>
      <c r="H18" s="59"/>
      <c r="I18" s="59"/>
      <c r="J18" s="71"/>
      <c r="K18" s="65" t="str">
        <f>IF(ISERROR(VLOOKUP(J18,#REF!,26,0)),"",VLOOKUP(J18,#REF!,26,0))</f>
        <v/>
      </c>
      <c r="L18" s="66" t="str">
        <f>IF(ISERROR(VLOOKUP(J18,人事资料!D:AR,27,0)),"",VLOOKUP(J18,人事资料!D:AR,27,0))</f>
        <v/>
      </c>
      <c r="M18" s="67" t="str">
        <f t="shared" si="1"/>
        <v/>
      </c>
      <c r="N18" s="69"/>
      <c r="O18" s="69"/>
      <c r="P18" s="70"/>
      <c r="Q18" s="80"/>
      <c r="R18" s="80"/>
      <c r="S18" s="80"/>
      <c r="T18" s="80"/>
      <c r="U18" s="80"/>
      <c r="V18" s="83">
        <f t="shared" si="2"/>
        <v>0</v>
      </c>
      <c r="W18" s="84"/>
      <c r="X18" s="79"/>
      <c r="Y18" s="79"/>
      <c r="Z18" s="88"/>
      <c r="AA18" s="90"/>
      <c r="AB18" s="90"/>
      <c r="AC18" s="88"/>
      <c r="AD18" s="88"/>
      <c r="AE18" s="88"/>
      <c r="AF18" s="89"/>
      <c r="AG18" s="97"/>
      <c r="AH18" s="97"/>
      <c r="AI18" s="85">
        <f t="shared" si="13"/>
        <v>0</v>
      </c>
      <c r="AJ18" s="97"/>
      <c r="AK18" s="97"/>
      <c r="AL18" s="99"/>
      <c r="AM18" s="97"/>
      <c r="AN18" s="99"/>
      <c r="AO18" s="97"/>
      <c r="AP18" s="99"/>
      <c r="AQ18" s="99"/>
      <c r="AR18" s="97"/>
      <c r="AS18" s="97"/>
      <c r="AT18" s="97"/>
      <c r="AU18" s="99"/>
      <c r="AV18" s="97"/>
      <c r="AW18" s="97"/>
      <c r="AX18" s="99"/>
      <c r="AY18" s="99"/>
      <c r="AZ18" s="99"/>
      <c r="BA18" s="105">
        <f t="shared" si="3"/>
        <v>0</v>
      </c>
      <c r="BB18" s="106"/>
      <c r="BC18" s="88"/>
      <c r="BD18" s="88"/>
      <c r="BE18" s="88"/>
      <c r="BF18" s="105">
        <f t="shared" si="4"/>
        <v>0</v>
      </c>
      <c r="BG18" s="105">
        <f t="shared" si="5"/>
        <v>0</v>
      </c>
      <c r="BH18" s="107"/>
      <c r="BI18" s="109"/>
      <c r="BJ18" s="110">
        <f>IF(G18="外教",ROUND(MAX((BG18-BH18-BI18-4800)*{0.03,0.1,0.2,0.25,0.3,0.35,0.45}-{0,105,555,1005,2755,5505,13505},0),2),ROUND(MAX((BG18-BH18-BI18-3500)*{0.03,0.1,0.2,0.25,0.3,0.35,0.45}-{0,105,555,1005,2755,5505,13505},0),2))</f>
        <v>0</v>
      </c>
      <c r="BK18" s="92">
        <f t="shared" si="6"/>
        <v>0</v>
      </c>
      <c r="BL18" s="109"/>
      <c r="BM18" s="92">
        <f t="shared" si="7"/>
        <v>0</v>
      </c>
      <c r="BN18" s="106"/>
      <c r="BR18" s="53">
        <f t="shared" si="0"/>
        <v>0</v>
      </c>
      <c r="BS18" s="111" t="e">
        <f t="shared" si="9"/>
        <v>#VALUE!</v>
      </c>
    </row>
    <row r="19" spans="1:71" ht="15" customHeight="1">
      <c r="A19" s="56">
        <v>13</v>
      </c>
      <c r="B19" s="59" t="str">
        <f t="shared" si="10"/>
        <v/>
      </c>
      <c r="C19" s="59" t="str">
        <f t="shared" si="11"/>
        <v/>
      </c>
      <c r="D19" s="59" t="str">
        <f t="shared" si="12"/>
        <v/>
      </c>
      <c r="E19" s="59"/>
      <c r="F19" s="58"/>
      <c r="G19" s="59"/>
      <c r="H19" s="59"/>
      <c r="I19" s="59"/>
      <c r="J19" s="71"/>
      <c r="K19" s="65" t="str">
        <f>IF(ISERROR(VLOOKUP(J19,#REF!,26,0)),"",VLOOKUP(J19,#REF!,26,0))</f>
        <v/>
      </c>
      <c r="L19" s="66" t="str">
        <f>IF(ISERROR(VLOOKUP(J19,#REF!,27,0)),"",VLOOKUP(J19,#REF!,27,0))</f>
        <v/>
      </c>
      <c r="M19" s="67" t="str">
        <f t="shared" si="1"/>
        <v/>
      </c>
      <c r="N19" s="69"/>
      <c r="O19" s="69"/>
      <c r="P19" s="70"/>
      <c r="Q19" s="80"/>
      <c r="R19" s="80"/>
      <c r="S19" s="80"/>
      <c r="T19" s="80"/>
      <c r="U19" s="80"/>
      <c r="V19" s="83">
        <f t="shared" si="2"/>
        <v>0</v>
      </c>
      <c r="W19" s="84"/>
      <c r="X19" s="79"/>
      <c r="Y19" s="79"/>
      <c r="Z19" s="88"/>
      <c r="AA19" s="90"/>
      <c r="AB19" s="90"/>
      <c r="AC19" s="88"/>
      <c r="AD19" s="88"/>
      <c r="AE19" s="88"/>
      <c r="AF19" s="89"/>
      <c r="AG19" s="97"/>
      <c r="AH19" s="97"/>
      <c r="AI19" s="85">
        <f t="shared" si="13"/>
        <v>0</v>
      </c>
      <c r="AJ19" s="97"/>
      <c r="AK19" s="97"/>
      <c r="AL19" s="99"/>
      <c r="AM19" s="97"/>
      <c r="AN19" s="97"/>
      <c r="AO19" s="97"/>
      <c r="AP19" s="99"/>
      <c r="AQ19" s="99"/>
      <c r="AR19" s="97"/>
      <c r="AS19" s="97"/>
      <c r="AT19" s="97"/>
      <c r="AU19" s="99"/>
      <c r="AV19" s="97"/>
      <c r="AW19" s="97"/>
      <c r="AX19" s="99"/>
      <c r="AY19" s="99"/>
      <c r="AZ19" s="99"/>
      <c r="BA19" s="105">
        <f t="shared" si="3"/>
        <v>0</v>
      </c>
      <c r="BB19" s="64"/>
      <c r="BC19" s="107"/>
      <c r="BD19" s="88"/>
      <c r="BE19" s="88"/>
      <c r="BF19" s="105">
        <f t="shared" si="4"/>
        <v>0</v>
      </c>
      <c r="BG19" s="105">
        <f t="shared" si="5"/>
        <v>0</v>
      </c>
      <c r="BH19" s="107"/>
      <c r="BI19" s="109"/>
      <c r="BJ19" s="110">
        <f>IF(G19="外教",ROUND(MAX((BG19-BH19-BI19-4800)*{0.03,0.1,0.2,0.25,0.3,0.35,0.45}-{0,105,555,1005,2755,5505,13505},0),2),ROUND(MAX((BG19-BH19-BI19-3500)*{0.03,0.1,0.2,0.25,0.3,0.35,0.45}-{0,105,555,1005,2755,5505,13505},0),2))</f>
        <v>0</v>
      </c>
      <c r="BK19" s="92">
        <f t="shared" si="6"/>
        <v>0</v>
      </c>
      <c r="BL19" s="109"/>
      <c r="BM19" s="92">
        <f t="shared" si="7"/>
        <v>0</v>
      </c>
      <c r="BN19" s="106"/>
      <c r="BR19" s="53">
        <f t="shared" si="0"/>
        <v>0</v>
      </c>
      <c r="BS19" s="111" t="e">
        <f t="shared" si="9"/>
        <v>#VALUE!</v>
      </c>
    </row>
    <row r="20" spans="1:71" ht="15" customHeight="1">
      <c r="A20" s="56">
        <v>14</v>
      </c>
      <c r="B20" s="59" t="str">
        <f t="shared" si="10"/>
        <v/>
      </c>
      <c r="C20" s="59" t="str">
        <f t="shared" si="11"/>
        <v/>
      </c>
      <c r="D20" s="59" t="str">
        <f t="shared" si="12"/>
        <v/>
      </c>
      <c r="E20" s="59"/>
      <c r="F20" s="58"/>
      <c r="G20" s="59"/>
      <c r="H20" s="59"/>
      <c r="I20" s="59"/>
      <c r="J20" s="71"/>
      <c r="K20" s="65" t="str">
        <f>IF(ISERROR(VLOOKUP(J20,#REF!,26,0)),"",VLOOKUP(J20,#REF!,26,0))</f>
        <v/>
      </c>
      <c r="L20" s="66" t="str">
        <f>IF(ISERROR(VLOOKUP(J20,#REF!,27,0)),"",VLOOKUP(J20,#REF!,27,0))</f>
        <v/>
      </c>
      <c r="M20" s="67" t="str">
        <f t="shared" si="1"/>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3"/>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6"/>
        <v>0</v>
      </c>
      <c r="BL20" s="109"/>
      <c r="BM20" s="92">
        <f t="shared" si="7"/>
        <v>0</v>
      </c>
      <c r="BN20" s="106"/>
      <c r="BR20" s="53">
        <f t="shared" si="0"/>
        <v>0</v>
      </c>
      <c r="BS20" s="111" t="e">
        <f t="shared" si="9"/>
        <v>#VALUE!</v>
      </c>
    </row>
    <row r="21" spans="1:71" ht="15" customHeight="1">
      <c r="A21" s="56">
        <v>15</v>
      </c>
      <c r="B21" s="59" t="str">
        <f t="shared" si="10"/>
        <v/>
      </c>
      <c r="C21" s="59" t="str">
        <f t="shared" si="11"/>
        <v/>
      </c>
      <c r="D21" s="59" t="str">
        <f t="shared" si="12"/>
        <v/>
      </c>
      <c r="E21" s="59"/>
      <c r="F21" s="58"/>
      <c r="G21" s="59"/>
      <c r="H21" s="59"/>
      <c r="I21" s="59"/>
      <c r="J21" s="71"/>
      <c r="K21" s="65" t="str">
        <f>IF(ISERROR(VLOOKUP(J21,#REF!,26,0)),"",VLOOKUP(J21,#REF!,26,0))</f>
        <v/>
      </c>
      <c r="L21" s="66" t="str">
        <f>IF(ISERROR(VLOOKUP(J21,#REF!,27,0)),"",VLOOKUP(J21,#REF!,27,0))</f>
        <v/>
      </c>
      <c r="M21" s="67" t="str">
        <f t="shared" si="1"/>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3"/>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6"/>
        <v>0</v>
      </c>
      <c r="BL21" s="109"/>
      <c r="BM21" s="92">
        <f t="shared" si="7"/>
        <v>0</v>
      </c>
      <c r="BN21" s="106"/>
      <c r="BR21" s="53">
        <f t="shared" si="0"/>
        <v>0</v>
      </c>
      <c r="BS21" s="111" t="e">
        <f t="shared" si="9"/>
        <v>#VALUE!</v>
      </c>
    </row>
    <row r="22" spans="1:71" ht="15" customHeight="1">
      <c r="A22" s="56">
        <v>16</v>
      </c>
      <c r="B22" s="59" t="str">
        <f t="shared" si="10"/>
        <v/>
      </c>
      <c r="C22" s="59" t="str">
        <f t="shared" si="11"/>
        <v/>
      </c>
      <c r="D22" s="59" t="str">
        <f t="shared" si="12"/>
        <v/>
      </c>
      <c r="E22" s="59"/>
      <c r="F22" s="58"/>
      <c r="G22" s="59"/>
      <c r="H22" s="59"/>
      <c r="I22" s="59"/>
      <c r="J22" s="71"/>
      <c r="K22" s="65" t="str">
        <f>IF(ISERROR(VLOOKUP(J22,#REF!,26,0)),"",VLOOKUP(J22,#REF!,26,0))</f>
        <v/>
      </c>
      <c r="L22" s="66" t="str">
        <f>IF(ISERROR(VLOOKUP(J22,#REF!,27,0)),"",VLOOKUP(J22,#REF!,27,0))</f>
        <v/>
      </c>
      <c r="M22" s="67" t="str">
        <f t="shared" si="1"/>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3"/>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6"/>
        <v>0</v>
      </c>
      <c r="BL22" s="109"/>
      <c r="BM22" s="92">
        <f t="shared" si="7"/>
        <v>0</v>
      </c>
      <c r="BN22" s="106"/>
      <c r="BR22" s="53">
        <f t="shared" si="0"/>
        <v>0</v>
      </c>
      <c r="BS22" s="111" t="e">
        <f t="shared" si="9"/>
        <v>#VALUE!</v>
      </c>
    </row>
    <row r="23" spans="1:71" ht="15" customHeight="1">
      <c r="A23" s="56">
        <v>17</v>
      </c>
      <c r="B23" s="59" t="str">
        <f t="shared" si="10"/>
        <v/>
      </c>
      <c r="C23" s="59" t="str">
        <f t="shared" si="11"/>
        <v/>
      </c>
      <c r="D23" s="59" t="str">
        <f t="shared" si="12"/>
        <v/>
      </c>
      <c r="E23" s="59"/>
      <c r="F23" s="58"/>
      <c r="G23" s="59"/>
      <c r="H23" s="59"/>
      <c r="I23" s="59"/>
      <c r="J23" s="71"/>
      <c r="K23" s="65" t="str">
        <f>IF(ISERROR(VLOOKUP(J23,#REF!,26,0)),"",VLOOKUP(J23,#REF!,26,0))</f>
        <v/>
      </c>
      <c r="L23" s="66" t="str">
        <f>IF(ISERROR(VLOOKUP(J23,#REF!,27,0)),"",VLOOKUP(J23,#REF!,27,0))</f>
        <v/>
      </c>
      <c r="M23" s="67" t="str">
        <f t="shared" si="1"/>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3"/>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6"/>
        <v>0</v>
      </c>
      <c r="BL23" s="109"/>
      <c r="BM23" s="92">
        <f t="shared" si="7"/>
        <v>0</v>
      </c>
      <c r="BN23" s="106"/>
      <c r="BR23" s="53">
        <f t="shared" si="0"/>
        <v>0</v>
      </c>
      <c r="BS23" s="111" t="e">
        <f t="shared" si="9"/>
        <v>#VALUE!</v>
      </c>
    </row>
    <row r="24" spans="1:71" ht="15" customHeight="1">
      <c r="A24" s="56">
        <v>18</v>
      </c>
      <c r="B24" s="59" t="str">
        <f t="shared" si="10"/>
        <v/>
      </c>
      <c r="C24" s="59" t="str">
        <f t="shared" si="11"/>
        <v/>
      </c>
      <c r="D24" s="59" t="str">
        <f t="shared" si="12"/>
        <v/>
      </c>
      <c r="E24" s="59"/>
      <c r="F24" s="58"/>
      <c r="G24" s="59"/>
      <c r="H24" s="59"/>
      <c r="I24" s="59"/>
      <c r="J24" s="71"/>
      <c r="K24" s="65" t="str">
        <f>IF(ISERROR(VLOOKUP(J24,#REF!,26,0)),"",VLOOKUP(J24,#REF!,26,0))</f>
        <v/>
      </c>
      <c r="L24" s="66" t="str">
        <f>IF(ISERROR(VLOOKUP(J24,#REF!,27,0)),"",VLOOKUP(J24,#REF!,27,0))</f>
        <v/>
      </c>
      <c r="M24" s="67" t="str">
        <f t="shared" si="1"/>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3"/>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6"/>
        <v>0</v>
      </c>
      <c r="BL24" s="109"/>
      <c r="BM24" s="92">
        <f t="shared" si="7"/>
        <v>0</v>
      </c>
      <c r="BN24" s="106"/>
      <c r="BR24" s="53">
        <f t="shared" si="0"/>
        <v>0</v>
      </c>
      <c r="BS24" s="111" t="e">
        <f t="shared" si="9"/>
        <v>#VALUE!</v>
      </c>
    </row>
    <row r="25" spans="1:71" ht="15" customHeight="1">
      <c r="A25" s="56">
        <v>19</v>
      </c>
      <c r="B25" s="59" t="str">
        <f t="shared" si="10"/>
        <v/>
      </c>
      <c r="C25" s="59" t="str">
        <f t="shared" si="11"/>
        <v/>
      </c>
      <c r="D25" s="59" t="str">
        <f t="shared" si="12"/>
        <v/>
      </c>
      <c r="E25" s="59"/>
      <c r="F25" s="58"/>
      <c r="G25" s="59"/>
      <c r="H25" s="59"/>
      <c r="I25" s="59"/>
      <c r="J25" s="71"/>
      <c r="K25" s="65" t="str">
        <f>IF(ISERROR(VLOOKUP(J25,#REF!,26,0)),"",VLOOKUP(J25,#REF!,26,0))</f>
        <v/>
      </c>
      <c r="L25" s="66" t="str">
        <f>IF(ISERROR(VLOOKUP(J25,#REF!,27,0)),"",VLOOKUP(J25,#REF!,27,0))</f>
        <v/>
      </c>
      <c r="M25" s="67" t="str">
        <f t="shared" si="1"/>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3"/>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6"/>
        <v>0</v>
      </c>
      <c r="BL25" s="109"/>
      <c r="BM25" s="92">
        <f t="shared" si="7"/>
        <v>0</v>
      </c>
      <c r="BN25" s="106"/>
      <c r="BR25" s="53">
        <f t="shared" si="0"/>
        <v>0</v>
      </c>
      <c r="BS25" s="111" t="e">
        <f t="shared" si="9"/>
        <v>#VALUE!</v>
      </c>
    </row>
    <row r="26" spans="1:71" ht="15" customHeight="1">
      <c r="A26" s="56">
        <v>20</v>
      </c>
      <c r="B26" s="59" t="str">
        <f t="shared" si="10"/>
        <v/>
      </c>
      <c r="C26" s="59" t="str">
        <f t="shared" si="11"/>
        <v/>
      </c>
      <c r="D26" s="59" t="str">
        <f t="shared" si="12"/>
        <v/>
      </c>
      <c r="E26" s="59"/>
      <c r="F26" s="58"/>
      <c r="G26" s="59"/>
      <c r="H26" s="59"/>
      <c r="I26" s="59"/>
      <c r="J26" s="71"/>
      <c r="K26" s="65" t="str">
        <f>IF(ISERROR(VLOOKUP(J26,#REF!,26,0)),"",VLOOKUP(J26,#REF!,26,0))</f>
        <v/>
      </c>
      <c r="L26" s="66" t="str">
        <f>IF(ISERROR(VLOOKUP(J26,#REF!,27,0)),"",VLOOKUP(J26,#REF!,27,0))</f>
        <v/>
      </c>
      <c r="M26" s="67" t="str">
        <f t="shared" si="1"/>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3"/>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6"/>
        <v>0</v>
      </c>
      <c r="BL26" s="109"/>
      <c r="BM26" s="92">
        <f t="shared" si="7"/>
        <v>0</v>
      </c>
      <c r="BN26" s="106"/>
      <c r="BR26" s="53">
        <f t="shared" si="0"/>
        <v>0</v>
      </c>
      <c r="BS26" s="111" t="e">
        <f t="shared" si="9"/>
        <v>#VALUE!</v>
      </c>
    </row>
    <row r="27" spans="1:71" ht="15" customHeight="1">
      <c r="A27" s="56">
        <v>21</v>
      </c>
      <c r="B27" s="59" t="str">
        <f t="shared" si="10"/>
        <v/>
      </c>
      <c r="C27" s="59" t="str">
        <f t="shared" si="11"/>
        <v/>
      </c>
      <c r="D27" s="59" t="str">
        <f t="shared" si="12"/>
        <v/>
      </c>
      <c r="E27" s="59"/>
      <c r="F27" s="58"/>
      <c r="G27" s="59"/>
      <c r="H27" s="59"/>
      <c r="I27" s="59"/>
      <c r="J27" s="71"/>
      <c r="K27" s="65" t="str">
        <f>IF(ISERROR(VLOOKUP(J27,#REF!,26,0)),"",VLOOKUP(J27,#REF!,26,0))</f>
        <v/>
      </c>
      <c r="L27" s="66" t="str">
        <f>IF(ISERROR(VLOOKUP(J27,#REF!,27,0)),"",VLOOKUP(J27,#REF!,27,0))</f>
        <v/>
      </c>
      <c r="M27" s="67" t="str">
        <f t="shared" si="1"/>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3"/>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6"/>
        <v>0</v>
      </c>
      <c r="BL27" s="109"/>
      <c r="BM27" s="92">
        <f t="shared" si="7"/>
        <v>0</v>
      </c>
      <c r="BN27" s="106"/>
      <c r="BR27" s="53">
        <f t="shared" si="0"/>
        <v>0</v>
      </c>
      <c r="BS27" s="111" t="e">
        <f t="shared" si="9"/>
        <v>#VALUE!</v>
      </c>
    </row>
    <row r="28" spans="1:71" ht="15" customHeight="1">
      <c r="A28" s="56">
        <v>22</v>
      </c>
      <c r="B28" s="59" t="str">
        <f t="shared" si="10"/>
        <v/>
      </c>
      <c r="C28" s="59" t="str">
        <f t="shared" si="11"/>
        <v/>
      </c>
      <c r="D28" s="59" t="str">
        <f t="shared" si="12"/>
        <v/>
      </c>
      <c r="E28" s="59"/>
      <c r="F28" s="58"/>
      <c r="G28" s="59"/>
      <c r="H28" s="59"/>
      <c r="I28" s="59"/>
      <c r="J28" s="71"/>
      <c r="K28" s="65" t="str">
        <f>IF(ISERROR(VLOOKUP(J28,#REF!,26,0)),"",VLOOKUP(J28,#REF!,26,0))</f>
        <v/>
      </c>
      <c r="L28" s="66" t="str">
        <f>IF(ISERROR(VLOOKUP(J28,#REF!,27,0)),"",VLOOKUP(J28,#REF!,27,0))</f>
        <v/>
      </c>
      <c r="M28" s="67" t="str">
        <f t="shared" si="1"/>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3"/>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6"/>
        <v>0</v>
      </c>
      <c r="BL28" s="109"/>
      <c r="BM28" s="92">
        <f t="shared" si="7"/>
        <v>0</v>
      </c>
      <c r="BN28" s="106"/>
      <c r="BR28" s="53">
        <f t="shared" si="0"/>
        <v>0</v>
      </c>
      <c r="BS28" s="111" t="e">
        <f t="shared" si="9"/>
        <v>#VALUE!</v>
      </c>
    </row>
    <row r="29" spans="1:71" ht="15" customHeight="1">
      <c r="A29" s="56">
        <v>23</v>
      </c>
      <c r="B29" s="59" t="str">
        <f t="shared" si="10"/>
        <v/>
      </c>
      <c r="C29" s="59" t="str">
        <f t="shared" si="11"/>
        <v/>
      </c>
      <c r="D29" s="59" t="str">
        <f t="shared" si="12"/>
        <v/>
      </c>
      <c r="E29" s="59"/>
      <c r="F29" s="58"/>
      <c r="G29" s="59"/>
      <c r="H29" s="59"/>
      <c r="I29" s="59"/>
      <c r="J29" s="71"/>
      <c r="K29" s="65" t="str">
        <f>IF(ISERROR(VLOOKUP(J29,#REF!,26,0)),"",VLOOKUP(J29,#REF!,26,0))</f>
        <v/>
      </c>
      <c r="L29" s="66" t="str">
        <f>IF(ISERROR(VLOOKUP(J29,#REF!,27,0)),"",VLOOKUP(J29,#REF!,27,0))</f>
        <v/>
      </c>
      <c r="M29" s="67" t="str">
        <f t="shared" si="1"/>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3"/>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6"/>
        <v>0</v>
      </c>
      <c r="BL29" s="109"/>
      <c r="BM29" s="92">
        <f t="shared" si="7"/>
        <v>0</v>
      </c>
      <c r="BN29" s="106"/>
      <c r="BR29" s="53">
        <f t="shared" si="0"/>
        <v>0</v>
      </c>
      <c r="BS29" s="111" t="e">
        <f t="shared" si="9"/>
        <v>#VALUE!</v>
      </c>
    </row>
    <row r="30" spans="1:71" ht="15" customHeight="1">
      <c r="A30" s="56">
        <v>24</v>
      </c>
      <c r="B30" s="59" t="str">
        <f t="shared" si="10"/>
        <v/>
      </c>
      <c r="C30" s="59" t="str">
        <f t="shared" si="11"/>
        <v/>
      </c>
      <c r="D30" s="59" t="str">
        <f t="shared" si="12"/>
        <v/>
      </c>
      <c r="E30" s="59"/>
      <c r="F30" s="58"/>
      <c r="G30" s="59"/>
      <c r="H30" s="59"/>
      <c r="I30" s="59"/>
      <c r="J30" s="71"/>
      <c r="K30" s="65" t="str">
        <f>IF(ISERROR(VLOOKUP(J30,#REF!,26,0)),"",VLOOKUP(J30,#REF!,26,0))</f>
        <v/>
      </c>
      <c r="L30" s="66" t="str">
        <f>IF(ISERROR(VLOOKUP(J30,#REF!,27,0)),"",VLOOKUP(J30,#REF!,27,0))</f>
        <v/>
      </c>
      <c r="M30" s="67" t="str">
        <f t="shared" si="1"/>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3"/>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6"/>
        <v>0</v>
      </c>
      <c r="BL30" s="109"/>
      <c r="BM30" s="92">
        <f t="shared" si="7"/>
        <v>0</v>
      </c>
      <c r="BN30" s="106"/>
      <c r="BR30" s="53">
        <f t="shared" si="0"/>
        <v>0</v>
      </c>
      <c r="BS30" s="111" t="e">
        <f t="shared" si="9"/>
        <v>#VALUE!</v>
      </c>
    </row>
    <row r="31" spans="1:71" ht="15" customHeight="1">
      <c r="A31" s="56">
        <v>25</v>
      </c>
      <c r="B31" s="59" t="str">
        <f t="shared" si="10"/>
        <v/>
      </c>
      <c r="C31" s="59" t="str">
        <f t="shared" si="11"/>
        <v/>
      </c>
      <c r="D31" s="59" t="str">
        <f t="shared" si="12"/>
        <v/>
      </c>
      <c r="E31" s="59"/>
      <c r="F31" s="58"/>
      <c r="G31" s="59"/>
      <c r="H31" s="59"/>
      <c r="I31" s="59"/>
      <c r="J31" s="71"/>
      <c r="K31" s="65" t="str">
        <f>IF(ISERROR(VLOOKUP(J31,#REF!,26,0)),"",VLOOKUP(J31,#REF!,26,0))</f>
        <v/>
      </c>
      <c r="L31" s="66" t="str">
        <f>IF(ISERROR(VLOOKUP(J31,#REF!,27,0)),"",VLOOKUP(J31,#REF!,27,0))</f>
        <v/>
      </c>
      <c r="M31" s="67" t="str">
        <f t="shared" si="1"/>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3"/>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6"/>
        <v>0</v>
      </c>
      <c r="BL31" s="109"/>
      <c r="BM31" s="92">
        <f t="shared" si="7"/>
        <v>0</v>
      </c>
      <c r="BN31" s="106"/>
      <c r="BR31" s="53">
        <f t="shared" si="0"/>
        <v>0</v>
      </c>
      <c r="BS31" s="111" t="e">
        <f t="shared" si="9"/>
        <v>#VALUE!</v>
      </c>
    </row>
    <row r="32" spans="1:71" ht="15" customHeight="1">
      <c r="A32" s="56">
        <v>26</v>
      </c>
      <c r="B32" s="59" t="str">
        <f t="shared" si="10"/>
        <v/>
      </c>
      <c r="C32" s="59" t="str">
        <f t="shared" si="11"/>
        <v/>
      </c>
      <c r="D32" s="59" t="str">
        <f t="shared" si="12"/>
        <v/>
      </c>
      <c r="E32" s="59"/>
      <c r="F32" s="58"/>
      <c r="G32" s="59"/>
      <c r="H32" s="59"/>
      <c r="I32" s="59"/>
      <c r="J32" s="71"/>
      <c r="K32" s="65" t="str">
        <f>IF(ISERROR(VLOOKUP(J32,#REF!,26,0)),"",VLOOKUP(J32,#REF!,26,0))</f>
        <v/>
      </c>
      <c r="L32" s="66" t="str">
        <f>IF(ISERROR(VLOOKUP(J32,#REF!,27,0)),"",VLOOKUP(J32,#REF!,27,0))</f>
        <v/>
      </c>
      <c r="M32" s="67" t="str">
        <f t="shared" si="1"/>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3"/>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6"/>
        <v>0</v>
      </c>
      <c r="BL32" s="109"/>
      <c r="BM32" s="92">
        <f t="shared" si="7"/>
        <v>0</v>
      </c>
      <c r="BN32" s="106"/>
      <c r="BR32" s="53">
        <f t="shared" si="0"/>
        <v>0</v>
      </c>
      <c r="BS32" s="111" t="e">
        <f t="shared" si="9"/>
        <v>#VALUE!</v>
      </c>
    </row>
    <row r="33" spans="1:83" ht="15" customHeight="1">
      <c r="A33" s="56">
        <v>27</v>
      </c>
      <c r="B33" s="59" t="str">
        <f t="shared" si="10"/>
        <v/>
      </c>
      <c r="C33" s="59" t="str">
        <f t="shared" si="11"/>
        <v/>
      </c>
      <c r="D33" s="59" t="str">
        <f t="shared" si="12"/>
        <v/>
      </c>
      <c r="E33" s="59"/>
      <c r="F33" s="58"/>
      <c r="G33" s="59"/>
      <c r="H33" s="59"/>
      <c r="I33" s="59"/>
      <c r="J33" s="71"/>
      <c r="K33" s="65" t="str">
        <f>IF(ISERROR(VLOOKUP(J33,#REF!,26,0)),"",VLOOKUP(J33,#REF!,26,0))</f>
        <v/>
      </c>
      <c r="L33" s="66" t="str">
        <f>IF(ISERROR(VLOOKUP(J33,#REF!,27,0)),"",VLOOKUP(J33,#REF!,27,0))</f>
        <v/>
      </c>
      <c r="M33" s="67" t="str">
        <f t="shared" si="1"/>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3"/>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6"/>
        <v>0</v>
      </c>
      <c r="BL33" s="109"/>
      <c r="BM33" s="92">
        <f t="shared" si="7"/>
        <v>0</v>
      </c>
      <c r="BN33" s="106"/>
      <c r="BR33" s="53">
        <f t="shared" si="0"/>
        <v>0</v>
      </c>
      <c r="BS33" s="111" t="e">
        <f t="shared" si="9"/>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86</v>
      </c>
      <c r="R34" s="85">
        <f t="shared" ref="R34:BM34" si="15">SUM(R7:R33)</f>
        <v>12</v>
      </c>
      <c r="S34" s="85">
        <f t="shared" si="15"/>
        <v>383</v>
      </c>
      <c r="T34" s="85">
        <f t="shared" si="15"/>
        <v>0</v>
      </c>
      <c r="U34" s="85">
        <f t="shared" si="15"/>
        <v>265</v>
      </c>
      <c r="V34" s="85">
        <f t="shared" si="15"/>
        <v>20299</v>
      </c>
      <c r="W34" s="85">
        <f t="shared" si="15"/>
        <v>1.484</v>
      </c>
      <c r="X34" s="85">
        <f t="shared" si="15"/>
        <v>0</v>
      </c>
      <c r="Y34" s="85"/>
      <c r="Z34" s="85">
        <f t="shared" si="15"/>
        <v>0</v>
      </c>
      <c r="AA34" s="85">
        <f t="shared" si="15"/>
        <v>0</v>
      </c>
      <c r="AB34" s="85">
        <f t="shared" si="15"/>
        <v>0</v>
      </c>
      <c r="AC34" s="85">
        <f t="shared" si="15"/>
        <v>0</v>
      </c>
      <c r="AD34" s="85">
        <f t="shared" si="15"/>
        <v>0</v>
      </c>
      <c r="AE34" s="85">
        <f t="shared" si="15"/>
        <v>0</v>
      </c>
      <c r="AF34" s="85">
        <f t="shared" si="15"/>
        <v>0</v>
      </c>
      <c r="AG34" s="85">
        <f t="shared" si="15"/>
        <v>0</v>
      </c>
      <c r="AH34" s="85">
        <f t="shared" si="15"/>
        <v>0</v>
      </c>
      <c r="AI34" s="85">
        <f t="shared" si="15"/>
        <v>9625.8599999999988</v>
      </c>
      <c r="AJ34" s="85">
        <f t="shared" si="15"/>
        <v>0</v>
      </c>
      <c r="AK34" s="85">
        <f t="shared" si="15"/>
        <v>0</v>
      </c>
      <c r="AL34" s="85">
        <f t="shared" si="15"/>
        <v>0</v>
      </c>
      <c r="AM34" s="85">
        <f t="shared" si="15"/>
        <v>0</v>
      </c>
      <c r="AN34" s="85">
        <f t="shared" si="15"/>
        <v>0</v>
      </c>
      <c r="AO34" s="85">
        <f t="shared" si="15"/>
        <v>998.92000000000007</v>
      </c>
      <c r="AP34" s="85">
        <f t="shared" si="15"/>
        <v>0</v>
      </c>
      <c r="AQ34" s="85">
        <f t="shared" si="15"/>
        <v>0</v>
      </c>
      <c r="AR34" s="85">
        <f t="shared" si="15"/>
        <v>0</v>
      </c>
      <c r="AS34" s="85"/>
      <c r="AT34" s="85">
        <f t="shared" si="15"/>
        <v>0</v>
      </c>
      <c r="AU34" s="85">
        <f t="shared" si="15"/>
        <v>800</v>
      </c>
      <c r="AV34" s="85">
        <f t="shared" si="15"/>
        <v>0</v>
      </c>
      <c r="AW34" s="85">
        <f t="shared" si="15"/>
        <v>0</v>
      </c>
      <c r="AX34" s="85">
        <f t="shared" si="15"/>
        <v>0</v>
      </c>
      <c r="AY34" s="85">
        <f t="shared" si="15"/>
        <v>4390</v>
      </c>
      <c r="AZ34" s="85">
        <f t="shared" si="15"/>
        <v>8560</v>
      </c>
      <c r="BA34" s="85">
        <f t="shared" si="15"/>
        <v>14748.92</v>
      </c>
      <c r="BB34" s="85">
        <f t="shared" si="15"/>
        <v>-80</v>
      </c>
      <c r="BC34" s="85">
        <f t="shared" si="15"/>
        <v>0</v>
      </c>
      <c r="BD34" s="85">
        <f t="shared" si="15"/>
        <v>0</v>
      </c>
      <c r="BE34" s="85">
        <f t="shared" si="15"/>
        <v>0</v>
      </c>
      <c r="BF34" s="85">
        <f t="shared" si="15"/>
        <v>-80</v>
      </c>
      <c r="BG34" s="85">
        <f t="shared" si="15"/>
        <v>24294.78</v>
      </c>
      <c r="BH34" s="85">
        <f t="shared" si="15"/>
        <v>400</v>
      </c>
      <c r="BI34" s="85">
        <f t="shared" si="15"/>
        <v>1269.72</v>
      </c>
      <c r="BJ34" s="85">
        <f t="shared" si="15"/>
        <v>4523.5199999999995</v>
      </c>
      <c r="BK34" s="85">
        <f t="shared" si="15"/>
        <v>18101.54</v>
      </c>
      <c r="BL34" s="85">
        <f t="shared" si="15"/>
        <v>0</v>
      </c>
      <c r="BM34" s="85">
        <f t="shared" si="15"/>
        <v>18101.54</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548</v>
      </c>
      <c r="BS53" s="51" t="s">
        <v>4</v>
      </c>
      <c r="BT53" s="51" t="s">
        <v>75</v>
      </c>
      <c r="BU53" s="51">
        <v>0</v>
      </c>
      <c r="BV53" s="51" t="s">
        <v>76</v>
      </c>
      <c r="BW53" s="51" t="s">
        <v>77</v>
      </c>
      <c r="BX53" s="51" t="s">
        <v>78</v>
      </c>
      <c r="BY53" s="51">
        <v>29</v>
      </c>
      <c r="BZ53" s="51">
        <v>2</v>
      </c>
      <c r="CA53" s="51">
        <v>2</v>
      </c>
      <c r="CB53" s="51"/>
      <c r="CC53" s="53">
        <v>42766</v>
      </c>
      <c r="CD53" s="53">
        <f t="shared" ref="CD53:CD66" si="16">VLOOKUP(B7,BQ:CC,13,0)</f>
        <v>42886</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549</v>
      </c>
      <c r="BS54" s="51" t="s">
        <v>5</v>
      </c>
      <c r="BT54" s="51" t="s">
        <v>82</v>
      </c>
      <c r="BU54" s="51">
        <v>0.5</v>
      </c>
      <c r="BV54" s="51" t="s">
        <v>110</v>
      </c>
      <c r="BW54" s="51" t="s">
        <v>111</v>
      </c>
      <c r="BX54" s="51" t="s">
        <v>83</v>
      </c>
      <c r="BY54" s="51">
        <v>30</v>
      </c>
      <c r="BZ54" s="51">
        <v>3</v>
      </c>
      <c r="CA54" s="51">
        <v>3</v>
      </c>
      <c r="CB54" s="51"/>
      <c r="CC54" s="53">
        <v>42794</v>
      </c>
      <c r="CD54" s="53">
        <f t="shared" si="16"/>
        <v>42886</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550</v>
      </c>
      <c r="BS55" s="51" t="s">
        <v>113</v>
      </c>
      <c r="BT55" s="51" t="s">
        <v>114</v>
      </c>
      <c r="BU55" s="51">
        <v>1</v>
      </c>
      <c r="BV55" s="51" t="s">
        <v>80</v>
      </c>
      <c r="BW55" s="51"/>
      <c r="BX55" s="51" t="s">
        <v>115</v>
      </c>
      <c r="BY55" s="51">
        <v>31</v>
      </c>
      <c r="BZ55" s="51">
        <v>4</v>
      </c>
      <c r="CA55" s="51">
        <v>4</v>
      </c>
      <c r="CB55" s="51"/>
      <c r="CC55" s="53">
        <v>42825</v>
      </c>
      <c r="CD55" s="53">
        <f t="shared" si="16"/>
        <v>42886</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551</v>
      </c>
      <c r="BS56" s="51"/>
      <c r="BT56" s="51"/>
      <c r="BU56" s="51">
        <v>1.5</v>
      </c>
      <c r="BV56" s="51" t="s">
        <v>118</v>
      </c>
      <c r="BW56" s="51"/>
      <c r="BX56" s="51" t="s">
        <v>119</v>
      </c>
      <c r="BY56" s="51"/>
      <c r="BZ56" s="51">
        <v>5</v>
      </c>
      <c r="CA56" s="51">
        <v>5</v>
      </c>
      <c r="CB56" s="51"/>
      <c r="CC56" s="53">
        <v>42855</v>
      </c>
      <c r="CD56" s="53">
        <f t="shared" si="16"/>
        <v>42886</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552</v>
      </c>
      <c r="BS57" s="51"/>
      <c r="BT57" s="51"/>
      <c r="BU57" s="51"/>
      <c r="BV57" s="51" t="s">
        <v>122</v>
      </c>
      <c r="BW57" s="51"/>
      <c r="BX57" s="51" t="s">
        <v>123</v>
      </c>
      <c r="BY57" s="51"/>
      <c r="BZ57" s="51">
        <v>6</v>
      </c>
      <c r="CA57" s="51">
        <v>6</v>
      </c>
      <c r="CB57" s="51"/>
      <c r="CC57" s="53">
        <v>42886</v>
      </c>
      <c r="CD57" s="53">
        <f t="shared" si="16"/>
        <v>42886</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553</v>
      </c>
      <c r="BS58" s="51"/>
      <c r="BT58" s="51"/>
      <c r="BU58" s="51"/>
      <c r="BV58" s="51" t="s">
        <v>126</v>
      </c>
      <c r="BW58" s="51"/>
      <c r="BX58" s="51"/>
      <c r="BY58" s="51"/>
      <c r="BZ58" s="51">
        <v>7</v>
      </c>
      <c r="CA58" s="51">
        <v>7</v>
      </c>
      <c r="CB58" s="51"/>
      <c r="CC58" s="53">
        <v>42916</v>
      </c>
      <c r="CD58" s="53">
        <f t="shared" si="16"/>
        <v>42886</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554</v>
      </c>
      <c r="BS59" s="51"/>
      <c r="BT59" s="51"/>
      <c r="BU59" s="51"/>
      <c r="BV59" s="51" t="s">
        <v>129</v>
      </c>
      <c r="BW59" s="51"/>
      <c r="BX59" s="51"/>
      <c r="BY59" s="51"/>
      <c r="BZ59" s="51">
        <v>8</v>
      </c>
      <c r="CA59" s="51">
        <v>8</v>
      </c>
      <c r="CB59" s="51"/>
      <c r="CC59" s="53">
        <v>42947</v>
      </c>
      <c r="CD59" s="53">
        <f t="shared" si="16"/>
        <v>42886</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555</v>
      </c>
      <c r="BS60" s="51"/>
      <c r="BT60" s="51"/>
      <c r="BU60" s="51"/>
      <c r="BV60" s="51" t="s">
        <v>132</v>
      </c>
      <c r="BW60" s="51"/>
      <c r="BX60" s="51"/>
      <c r="BY60" s="51"/>
      <c r="BZ60" s="51">
        <v>9</v>
      </c>
      <c r="CA60" s="51">
        <v>9</v>
      </c>
      <c r="CB60" s="51"/>
      <c r="CC60" s="53">
        <v>42978</v>
      </c>
      <c r="CD60" s="53" t="e">
        <f t="shared" si="16"/>
        <v>#N/A</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556</v>
      </c>
      <c r="BS61" s="51"/>
      <c r="BT61" s="51"/>
      <c r="BU61" s="51"/>
      <c r="BV61" s="51" t="s">
        <v>135</v>
      </c>
      <c r="BW61" s="51"/>
      <c r="BX61" s="51"/>
      <c r="BY61" s="51"/>
      <c r="BZ61" s="51">
        <v>10</v>
      </c>
      <c r="CA61" s="51">
        <v>10</v>
      </c>
      <c r="CB61" s="51"/>
      <c r="CC61" s="53">
        <v>43008</v>
      </c>
      <c r="CD61" s="53" t="e">
        <f t="shared" si="16"/>
        <v>#N/A</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557</v>
      </c>
      <c r="BS62" s="51"/>
      <c r="BT62" s="51"/>
      <c r="BU62" s="51"/>
      <c r="BV62" s="51" t="s">
        <v>138</v>
      </c>
      <c r="BW62" s="51"/>
      <c r="BX62" s="51"/>
      <c r="BY62" s="51"/>
      <c r="BZ62" s="51">
        <v>11</v>
      </c>
      <c r="CA62" s="51">
        <v>11</v>
      </c>
      <c r="CB62" s="51"/>
      <c r="CC62" s="53">
        <v>43039</v>
      </c>
      <c r="CD62" s="53" t="e">
        <f t="shared" si="16"/>
        <v>#N/A</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558</v>
      </c>
      <c r="BS63" s="51"/>
      <c r="BT63" s="51"/>
      <c r="BU63" s="51"/>
      <c r="BV63" s="51" t="s">
        <v>141</v>
      </c>
      <c r="BW63" s="51"/>
      <c r="BX63" s="51"/>
      <c r="BY63" s="51"/>
      <c r="BZ63" s="51">
        <v>12</v>
      </c>
      <c r="CA63" s="51">
        <v>12</v>
      </c>
      <c r="CB63" s="51"/>
      <c r="CC63" s="53">
        <v>43069</v>
      </c>
      <c r="CD63" s="53" t="e">
        <f t="shared" si="16"/>
        <v>#N/A</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559</v>
      </c>
      <c r="BS64" s="51"/>
      <c r="BT64" s="51"/>
      <c r="BU64" s="51"/>
      <c r="BV64" s="51" t="s">
        <v>144</v>
      </c>
      <c r="BW64" s="51"/>
      <c r="BX64" s="51"/>
      <c r="BY64" s="51"/>
      <c r="BZ64" s="51">
        <v>13</v>
      </c>
      <c r="CA64" s="51">
        <v>13</v>
      </c>
      <c r="CB64" s="51"/>
      <c r="CC64" s="53">
        <v>43100</v>
      </c>
      <c r="CD64" s="53" t="e">
        <f t="shared" si="16"/>
        <v>#N/A</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560</v>
      </c>
      <c r="BS65" s="51"/>
      <c r="BT65" s="51"/>
      <c r="BU65" s="51"/>
      <c r="BV65" s="51" t="s">
        <v>146</v>
      </c>
      <c r="BW65" s="51"/>
      <c r="BX65" s="51"/>
      <c r="BY65" s="51"/>
      <c r="BZ65" s="51">
        <v>14</v>
      </c>
      <c r="CA65" s="51">
        <v>14</v>
      </c>
      <c r="CB65" s="51"/>
      <c r="CC65" s="53"/>
      <c r="CD65" s="53" t="e">
        <f t="shared" si="16"/>
        <v>#N/A</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t="s">
        <v>561</v>
      </c>
      <c r="BS66" s="51"/>
      <c r="BT66" s="51"/>
      <c r="BU66" s="51"/>
      <c r="BV66" s="51" t="s">
        <v>147</v>
      </c>
      <c r="BW66" s="51"/>
      <c r="BX66" s="51"/>
      <c r="BY66" s="51"/>
      <c r="BZ66" s="51">
        <v>15</v>
      </c>
      <c r="CA66" s="51">
        <v>15</v>
      </c>
      <c r="CB66" s="51"/>
      <c r="CC66" s="51"/>
      <c r="CD66" s="53" t="e">
        <f t="shared" si="16"/>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t="s">
        <v>562</v>
      </c>
      <c r="BS67" s="51"/>
      <c r="BT67" s="51"/>
      <c r="BU67" s="51"/>
      <c r="BV67" s="51" t="s">
        <v>148</v>
      </c>
      <c r="BW67" s="51"/>
      <c r="BX67" s="51"/>
      <c r="BY67" s="51"/>
      <c r="BZ67" s="51">
        <v>16</v>
      </c>
      <c r="CA67" s="51">
        <v>16</v>
      </c>
      <c r="CB67" s="51"/>
      <c r="CC67" s="51"/>
      <c r="CD67" s="53" t="e">
        <f t="shared" ref="CD67:CD72" si="17">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t="s">
        <v>563</v>
      </c>
      <c r="BS68" s="51"/>
      <c r="BT68" s="51"/>
      <c r="BU68" s="51"/>
      <c r="BV68" s="51" t="s">
        <v>149</v>
      </c>
      <c r="BW68" s="51"/>
      <c r="BX68" s="51"/>
      <c r="BY68" s="51"/>
      <c r="BZ68" s="51">
        <v>17</v>
      </c>
      <c r="CA68" s="51">
        <v>17</v>
      </c>
      <c r="CB68" s="51"/>
      <c r="CC68" s="51"/>
      <c r="CD68" s="53" t="e">
        <f t="shared" si="17"/>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t="s">
        <v>564</v>
      </c>
      <c r="BS69" s="51"/>
      <c r="BT69" s="51"/>
      <c r="BU69" s="51"/>
      <c r="BV69" s="51" t="s">
        <v>150</v>
      </c>
      <c r="BW69" s="51"/>
      <c r="BX69" s="51"/>
      <c r="BY69" s="51"/>
      <c r="BZ69" s="51">
        <v>18</v>
      </c>
      <c r="CA69" s="51">
        <v>18</v>
      </c>
      <c r="CB69" s="51"/>
      <c r="CC69" s="51"/>
      <c r="CD69" s="53" t="e">
        <f t="shared" si="17"/>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t="s">
        <v>565</v>
      </c>
      <c r="BS70" s="51"/>
      <c r="BT70" s="51"/>
      <c r="BU70" s="51"/>
      <c r="BV70" s="51" t="s">
        <v>151</v>
      </c>
      <c r="BW70" s="51"/>
      <c r="BX70" s="51"/>
      <c r="BY70" s="51"/>
      <c r="BZ70" s="51">
        <v>19</v>
      </c>
      <c r="CA70" s="51">
        <v>19</v>
      </c>
      <c r="CB70" s="51"/>
      <c r="CC70" s="51"/>
      <c r="CD70" s="53" t="e">
        <f t="shared" si="17"/>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t="s">
        <v>566</v>
      </c>
      <c r="BS71" s="51"/>
      <c r="BT71" s="51"/>
      <c r="BU71" s="51"/>
      <c r="BV71" s="51"/>
      <c r="BW71" s="51"/>
      <c r="BX71" s="51"/>
      <c r="BY71" s="51"/>
      <c r="BZ71" s="51">
        <v>20</v>
      </c>
      <c r="CA71" s="51">
        <v>20</v>
      </c>
      <c r="CB71" s="51"/>
      <c r="CC71" s="51"/>
      <c r="CD71" s="53" t="e">
        <f t="shared" si="17"/>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t="s">
        <v>567</v>
      </c>
      <c r="BS72" s="51"/>
      <c r="BT72" s="51"/>
      <c r="BU72" s="51"/>
      <c r="BV72" s="51"/>
      <c r="BW72" s="51"/>
      <c r="BX72" s="51"/>
      <c r="BY72" s="51"/>
      <c r="BZ72" s="51">
        <v>21</v>
      </c>
      <c r="CA72" s="51">
        <v>21</v>
      </c>
      <c r="CB72" s="51"/>
      <c r="CC72" s="51"/>
      <c r="CD72" s="53" t="e">
        <f t="shared" si="17"/>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t="s">
        <v>568</v>
      </c>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t="s">
        <v>569</v>
      </c>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t="s">
        <v>570</v>
      </c>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t="s">
        <v>571</v>
      </c>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t="s">
        <v>572</v>
      </c>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t="s">
        <v>573</v>
      </c>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t="s">
        <v>574</v>
      </c>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t="s">
        <v>575</v>
      </c>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t="s">
        <v>576</v>
      </c>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t="s">
        <v>577</v>
      </c>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BR83" s="49" t="s">
        <v>578</v>
      </c>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BR84" s="49" t="s">
        <v>579</v>
      </c>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BR85" s="49" t="s">
        <v>580</v>
      </c>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password="CC09" sheet="1"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U7:AZ33 AJ7:AQ33" name="区域5" securityDescriptor=""/>
    <protectedRange sqref="A35:IV35" name="区域8" securityDescriptor=""/>
    <protectedRange sqref="BL7:BL33" name="区域11" securityDescriptor=""/>
  </protectedRanges>
  <mergeCells count="78">
    <mergeCell ref="A1:BN1"/>
    <mergeCell ref="A2:P4"/>
    <mergeCell ref="Q2:BA2"/>
    <mergeCell ref="BB2:BF2"/>
    <mergeCell ref="BH2:BJ2"/>
    <mergeCell ref="Q3:Z4"/>
    <mergeCell ref="AA3:AE4"/>
    <mergeCell ref="AG3:AH3"/>
    <mergeCell ref="AJ3:AM3"/>
    <mergeCell ref="AR3:AT3"/>
    <mergeCell ref="N5:N6"/>
    <mergeCell ref="AU3:BA3"/>
    <mergeCell ref="BB3:BK3"/>
    <mergeCell ref="A5:A6"/>
    <mergeCell ref="B5:B6"/>
    <mergeCell ref="C5:C6"/>
    <mergeCell ref="D5:D6"/>
    <mergeCell ref="E5:E6"/>
    <mergeCell ref="F5:F6"/>
    <mergeCell ref="G5:G6"/>
    <mergeCell ref="H5:H6"/>
    <mergeCell ref="I5:I6"/>
    <mergeCell ref="J5:J6"/>
    <mergeCell ref="K5:K6"/>
    <mergeCell ref="L5:L6"/>
    <mergeCell ref="M5:M6"/>
    <mergeCell ref="AA5:AA6"/>
    <mergeCell ref="O5:O6"/>
    <mergeCell ref="P5:P6"/>
    <mergeCell ref="Q5:Q6"/>
    <mergeCell ref="R5:R6"/>
    <mergeCell ref="S5:S6"/>
    <mergeCell ref="T5:T6"/>
    <mergeCell ref="U5:U6"/>
    <mergeCell ref="V5:V6"/>
    <mergeCell ref="W5:W6"/>
    <mergeCell ref="X5:X6"/>
    <mergeCell ref="Z5:Z6"/>
    <mergeCell ref="AM5:AM6"/>
    <mergeCell ref="AP5:AP6"/>
    <mergeCell ref="AB5:AB6"/>
    <mergeCell ref="AC5:AC6"/>
    <mergeCell ref="AD5:AD6"/>
    <mergeCell ref="AE5:AE6"/>
    <mergeCell ref="AF5:AF6"/>
    <mergeCell ref="AG5:AG6"/>
    <mergeCell ref="BK5:BK6"/>
    <mergeCell ref="BL5:BL6"/>
    <mergeCell ref="BM5:BM6"/>
    <mergeCell ref="BN5:BN6"/>
    <mergeCell ref="A34:P34"/>
    <mergeCell ref="BD5:BD6"/>
    <mergeCell ref="BE5:BE6"/>
    <mergeCell ref="BF5:BF6"/>
    <mergeCell ref="BG5:BG6"/>
    <mergeCell ref="BH5:BH6"/>
    <mergeCell ref="BI5:BI6"/>
    <mergeCell ref="AX5:AX6"/>
    <mergeCell ref="AY5:AY6"/>
    <mergeCell ref="AZ5:AZ6"/>
    <mergeCell ref="BA5:BA6"/>
    <mergeCell ref="BB5:BB6"/>
    <mergeCell ref="H35:I35"/>
    <mergeCell ref="N35:O35"/>
    <mergeCell ref="Q35:R35"/>
    <mergeCell ref="S35:T35"/>
    <mergeCell ref="BJ5:BJ6"/>
    <mergeCell ref="BC5:BC6"/>
    <mergeCell ref="AQ5:AQ6"/>
    <mergeCell ref="AR5:AR6"/>
    <mergeCell ref="AT5:AT6"/>
    <mergeCell ref="AU5:AU6"/>
    <mergeCell ref="AV5:AV6"/>
    <mergeCell ref="AW5:AW6"/>
    <mergeCell ref="AH5:AH6"/>
    <mergeCell ref="AI5:AI6"/>
    <mergeCell ref="AJ5:AK5"/>
    <mergeCell ref="AL5:AL6"/>
  </mergeCells>
  <phoneticPr fontId="3" type="noConversion"/>
  <dataValidations count="10">
    <dataValidation type="list" allowBlank="1" showInputMessage="1" showErrorMessage="1" sqref="E7:E33">
      <formula1>$BT$53:$BT$55</formula1>
    </dataValidation>
    <dataValidation type="list" allowBlank="1" showInputMessage="1" showErrorMessage="1" sqref="I7:I33">
      <formula1>$BX$53:$BX$57</formula1>
    </dataValidation>
    <dataValidation type="list" allowBlank="1" showInputMessage="1" showErrorMessage="1" sqref="N7:N33">
      <formula1>$BY$52:$BY$55</formula1>
    </dataValidation>
    <dataValidation type="list" allowBlank="1" showInputMessage="1" showErrorMessage="1" sqref="D7:D33">
      <formula1>$BS$53:$BS$55</formula1>
    </dataValidation>
    <dataValidation type="list" allowBlank="1" showInputMessage="1" showErrorMessage="1" sqref="C8:C33">
      <formula1>$BR$53:$BR$65</formula1>
    </dataValidation>
    <dataValidation type="list" allowBlank="1" showInputMessage="1" showErrorMessage="1" sqref="H7:H32">
      <formula1>$BW$53:$BW$54</formula1>
    </dataValidation>
    <dataValidation type="list" allowBlank="1" showInputMessage="1" showErrorMessage="1" sqref="O7:O33">
      <formula1>$BZ$52:$BZ$82</formula1>
    </dataValidation>
    <dataValidation type="list" allowBlank="1" showInputMessage="1" showErrorMessage="1" sqref="G7:G33">
      <formula1>$BV$53:$BV$70</formula1>
    </dataValidation>
    <dataValidation type="list" allowBlank="1" showInputMessage="1" showErrorMessage="1" sqref="B7:B33">
      <formula1>$BQ$53:$BQ$64</formula1>
    </dataValidation>
    <dataValidation type="list" allowBlank="1" showInputMessage="1" showErrorMessage="1" sqref="C7">
      <formula1>$BR$53:$BR$85</formula1>
    </dataValidation>
  </dataValidations>
  <pageMargins left="0.69791666666666696" right="0.69791666666666696" top="0.75" bottom="0.75" header="0.3" footer="0.3"/>
  <pageSetup paperSize="9" orientation="portrait"/>
  <headerFooter alignWithMargins="0"/>
  <legacyDrawing r:id="rId1"/>
</worksheet>
</file>

<file path=xl/worksheets/sheet4.xml><?xml version="1.0" encoding="utf-8"?>
<worksheet xmlns="http://schemas.openxmlformats.org/spreadsheetml/2006/main" xmlns:r="http://schemas.openxmlformats.org/officeDocument/2006/relationships">
  <dimension ref="A1:CE315"/>
  <sheetViews>
    <sheetView workbookViewId="0">
      <pane xSplit="11" ySplit="7" topLeftCell="Q8" activePane="bottomRight" state="frozen"/>
      <selection pane="topRight"/>
      <selection pane="bottomLeft"/>
      <selection pane="bottomRight" activeCell="AO7" sqref="AO7"/>
    </sheetView>
  </sheetViews>
  <sheetFormatPr defaultColWidth="9" defaultRowHeight="23.25" customHeight="1"/>
  <cols>
    <col min="1" max="1" width="3.75" style="50" customWidth="1"/>
    <col min="2" max="2" width="4.375" style="51" customWidth="1"/>
    <col min="3" max="3" width="8" style="51" customWidth="1"/>
    <col min="4" max="4" width="6.5" style="51" customWidth="1"/>
    <col min="5" max="5" width="6.875" style="51" customWidth="1"/>
    <col min="6" max="6" width="4" style="50" hidden="1" customWidth="1"/>
    <col min="7" max="7" width="7.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71" width="9" style="51"/>
    <col min="72" max="82" width="0" style="51" hidden="1" customWidth="1"/>
    <col min="83" max="16384" width="9" style="51"/>
  </cols>
  <sheetData>
    <row r="1" spans="1:83" ht="24" customHeight="1">
      <c r="A1" s="404" t="str">
        <f>"2017年"&amp;B7&amp;C7&amp;"分校"&amp;D7&amp;E7&amp;"工资表"</f>
        <v>2017年4月华景分校教学部小初部工资表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363"/>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364"/>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366"/>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365"/>
      <c r="Z6" s="451"/>
      <c r="AA6" s="449"/>
      <c r="AB6" s="449"/>
      <c r="AC6" s="449"/>
      <c r="AD6" s="449"/>
      <c r="AE6" s="449"/>
      <c r="AF6" s="451"/>
      <c r="AG6" s="453"/>
      <c r="AH6" s="453"/>
      <c r="AI6" s="451"/>
      <c r="AJ6" s="95" t="s">
        <v>66</v>
      </c>
      <c r="AK6" s="94" t="s">
        <v>67</v>
      </c>
      <c r="AL6" s="451"/>
      <c r="AM6" s="451"/>
      <c r="AN6" s="96" t="s">
        <v>68</v>
      </c>
      <c r="AO6" s="96" t="s">
        <v>69</v>
      </c>
      <c r="AP6" s="443"/>
      <c r="AQ6" s="455"/>
      <c r="AR6" s="468"/>
      <c r="AS6" s="367"/>
      <c r="AT6" s="470"/>
      <c r="AU6" s="455"/>
      <c r="AV6" s="455"/>
      <c r="AW6" s="455"/>
      <c r="AX6" s="455"/>
      <c r="AY6" s="455"/>
      <c r="AZ6" s="455"/>
      <c r="BA6" s="455"/>
      <c r="BB6" s="455"/>
      <c r="BC6" s="455"/>
      <c r="BD6" s="455"/>
      <c r="BE6" s="455"/>
      <c r="BF6" s="455"/>
      <c r="BG6" s="455"/>
      <c r="BH6" s="462"/>
      <c r="BI6" s="464"/>
      <c r="BJ6" s="464"/>
      <c r="BK6" s="455"/>
      <c r="BL6" s="455"/>
      <c r="BM6" s="455"/>
      <c r="BN6" s="457"/>
      <c r="BO6" s="47" t="s">
        <v>70</v>
      </c>
      <c r="BP6" s="47" t="s">
        <v>71</v>
      </c>
      <c r="BQ6" s="47" t="s">
        <v>72</v>
      </c>
      <c r="BR6" s="51"/>
      <c r="BS6" s="51"/>
      <c r="BT6" s="51"/>
      <c r="BU6" s="51"/>
      <c r="BV6" s="51"/>
      <c r="BW6" s="51"/>
      <c r="BX6" s="51"/>
      <c r="BY6" s="51"/>
      <c r="BZ6" s="51"/>
      <c r="CA6" s="51"/>
      <c r="CB6" s="51"/>
      <c r="CC6" s="51"/>
      <c r="CD6" s="51"/>
      <c r="CE6" s="51"/>
    </row>
    <row r="7" spans="1:83" ht="15" customHeight="1">
      <c r="A7" s="56">
        <v>1</v>
      </c>
      <c r="B7" s="57" t="s">
        <v>116</v>
      </c>
      <c r="C7" s="57" t="s">
        <v>74</v>
      </c>
      <c r="D7" s="57" t="s">
        <v>4</v>
      </c>
      <c r="E7" s="57" t="s">
        <v>75</v>
      </c>
      <c r="F7" s="58"/>
      <c r="G7" s="59" t="s">
        <v>76</v>
      </c>
      <c r="H7" s="59" t="s">
        <v>77</v>
      </c>
      <c r="I7" s="59" t="s">
        <v>78</v>
      </c>
      <c r="J7" s="64" t="s">
        <v>79</v>
      </c>
      <c r="K7" s="65">
        <f>IF(ISERROR(VLOOKUP(J7,人事资料!D:AR,26,0)),"",VLOOKUP(J7,人事资料!D:AR,26,0))</f>
        <v>42169</v>
      </c>
      <c r="L7" s="66">
        <f>IF(ISERROR(VLOOKUP(J7,人事资料!D:AR,27,0)),"",VLOOKUP(J7,人事资料!D:AR,27,0))</f>
        <v>48</v>
      </c>
      <c r="M7" s="67">
        <f>IF(ISERROR(+L7+BS7),"",+L7+BS7)</f>
        <v>70</v>
      </c>
      <c r="N7" s="68">
        <v>30</v>
      </c>
      <c r="O7" s="69">
        <v>30</v>
      </c>
      <c r="P7" s="70"/>
      <c r="Q7" s="79">
        <v>15</v>
      </c>
      <c r="R7" s="80">
        <v>10</v>
      </c>
      <c r="S7" s="80">
        <v>90</v>
      </c>
      <c r="T7" s="80"/>
      <c r="U7" s="80"/>
      <c r="V7" s="81">
        <f>+(S7+T7)*U7</f>
        <v>0</v>
      </c>
      <c r="W7" s="82"/>
      <c r="X7" s="79"/>
      <c r="Y7" s="79"/>
      <c r="Z7" s="88"/>
      <c r="AA7" s="88"/>
      <c r="AB7" s="88"/>
      <c r="AC7" s="88"/>
      <c r="AD7" s="88"/>
      <c r="AE7" s="88"/>
      <c r="AF7" s="89"/>
      <c r="AG7" s="97"/>
      <c r="AH7" s="97"/>
      <c r="AI7" s="98">
        <f>(AI8+AI9+AI12)/3</f>
        <v>5989</v>
      </c>
      <c r="AJ7" s="97"/>
      <c r="AK7" s="97"/>
      <c r="AL7" s="99"/>
      <c r="AM7" s="97"/>
      <c r="AN7" s="99"/>
      <c r="AO7" s="97">
        <v>1750</v>
      </c>
      <c r="AP7" s="97">
        <v>0</v>
      </c>
      <c r="AQ7" s="99"/>
      <c r="AR7" s="97"/>
      <c r="AS7" s="97"/>
      <c r="AT7" s="97"/>
      <c r="AU7" s="97">
        <v>200</v>
      </c>
      <c r="AV7" s="97"/>
      <c r="AW7" s="97"/>
      <c r="AX7" s="99"/>
      <c r="AY7" s="97"/>
      <c r="AZ7" s="97">
        <v>60</v>
      </c>
      <c r="BA7" s="105">
        <f>SUM(AJ7:AZ7)</f>
        <v>2010</v>
      </c>
      <c r="BB7" s="106">
        <v>-20</v>
      </c>
      <c r="BC7" s="106"/>
      <c r="BD7" s="106"/>
      <c r="BE7" s="106"/>
      <c r="BF7" s="105">
        <f>SUM(BB7:BE7)</f>
        <v>-20</v>
      </c>
      <c r="BG7" s="105">
        <f>AI7+BA7+BF7</f>
        <v>7979</v>
      </c>
      <c r="BH7" s="107">
        <v>100</v>
      </c>
      <c r="BI7" s="109">
        <f>317.43</f>
        <v>317.43</v>
      </c>
      <c r="BJ7" s="110">
        <f>IF(G7="外教",ROUND(MAX((BG7-BH7-BI7-4800)*{0.03,0.1,0.2,0.25,0.3,0.35,0.45}-{0,105,555,1005,2755,5505,13505},0),2),ROUND(MAX((BG7-BH7-BI7-3500)*{0.03,0.1,0.2,0.25,0.3,0.35,0.45}-{0,105,555,1005,2755,5505,13505},0),2))</f>
        <v>301.16000000000003</v>
      </c>
      <c r="BK7" s="92">
        <f>+BG7-BH7-BI7-BJ7</f>
        <v>7260.41</v>
      </c>
      <c r="BL7" s="109"/>
      <c r="BM7" s="92">
        <f>+IF((BK7-BL7)&lt;0,0,BK7-BL7)</f>
        <v>7260.41</v>
      </c>
      <c r="BN7" s="106"/>
      <c r="BO7" s="51" t="e">
        <f>(#REF!+#REF!+'4月阿米巴'!BK7)/3</f>
        <v>#REF!</v>
      </c>
      <c r="BP7" s="51">
        <v>5354</v>
      </c>
      <c r="BQ7" s="51" t="e">
        <f>(BP7-BO7-BH7)*3</f>
        <v>#REF!</v>
      </c>
      <c r="BR7" s="53">
        <f t="shared" ref="BR7:BR33" si="0">IF(ISERROR(VLOOKUP(B7,BQ:CC,13,0)),,VLOOKUP(B7,BQ:CC,13,0))</f>
        <v>42855</v>
      </c>
      <c r="BS7" s="111">
        <f>DATEDIF(K7,BR7,"M")</f>
        <v>22</v>
      </c>
    </row>
    <row r="8" spans="1:83" ht="15" customHeight="1">
      <c r="A8" s="56">
        <v>2</v>
      </c>
      <c r="B8" s="59" t="str">
        <f>IF(J8&lt;&gt;"",B$7,"")</f>
        <v>4月</v>
      </c>
      <c r="C8" s="59" t="str">
        <f>IF(J8&lt;&gt;"",C$7,"")</f>
        <v>华景</v>
      </c>
      <c r="D8" s="59" t="str">
        <f>IF(J8&lt;&gt;"",D$7,"")</f>
        <v>教学部</v>
      </c>
      <c r="E8" s="59" t="s">
        <v>75</v>
      </c>
      <c r="F8" s="58"/>
      <c r="G8" s="59" t="s">
        <v>80</v>
      </c>
      <c r="H8" s="59" t="s">
        <v>77</v>
      </c>
      <c r="I8" s="59" t="s">
        <v>78</v>
      </c>
      <c r="J8" s="64" t="s">
        <v>542</v>
      </c>
      <c r="K8" s="65">
        <f>IF(ISERROR(VLOOKUP(J8,人事资料!D:AR,26,0)),"",VLOOKUP(J8,人事资料!D:AR,26,0))</f>
        <v>42390</v>
      </c>
      <c r="L8" s="66">
        <f>IF(ISERROR(VLOOKUP(J8,人事资料!D:AR,27,0)),"",VLOOKUP(J8,人事资料!D:AR,27,0))</f>
        <v>5</v>
      </c>
      <c r="M8" s="67">
        <f t="shared" ref="M8:M33" si="1">IF(ISERROR(+L8+BS8),"",+L8+BS8)</f>
        <v>20</v>
      </c>
      <c r="N8" s="69">
        <v>30</v>
      </c>
      <c r="O8" s="69">
        <v>30</v>
      </c>
      <c r="P8" s="70"/>
      <c r="Q8" s="80">
        <v>46</v>
      </c>
      <c r="R8" s="80">
        <v>12</v>
      </c>
      <c r="S8" s="80">
        <f>41+334</f>
        <v>375</v>
      </c>
      <c r="T8" s="80"/>
      <c r="U8" s="80">
        <v>53</v>
      </c>
      <c r="V8" s="83">
        <f t="shared" ref="V8:V33" si="2">+(S8+T8)*U8</f>
        <v>19875</v>
      </c>
      <c r="W8" s="84">
        <v>0.34</v>
      </c>
      <c r="X8" s="79"/>
      <c r="Y8" s="79"/>
      <c r="Z8" s="88"/>
      <c r="AA8" s="90"/>
      <c r="AB8" s="90"/>
      <c r="AC8" s="88"/>
      <c r="AD8" s="88"/>
      <c r="AE8" s="88"/>
      <c r="AF8" s="89"/>
      <c r="AG8" s="97"/>
      <c r="AH8" s="97"/>
      <c r="AI8" s="85">
        <f>+IF((V8*W8-AG8)&gt;0,V8*W8-AG8,0)</f>
        <v>6757.5000000000009</v>
      </c>
      <c r="AJ8" s="97"/>
      <c r="AK8" s="97"/>
      <c r="AL8" s="99"/>
      <c r="AM8" s="97"/>
      <c r="AN8" s="99"/>
      <c r="AO8" s="97">
        <v>500</v>
      </c>
      <c r="AP8" s="99"/>
      <c r="AQ8" s="99"/>
      <c r="AR8" s="97"/>
      <c r="AS8" s="97"/>
      <c r="AT8" s="97"/>
      <c r="AU8" s="99">
        <v>200</v>
      </c>
      <c r="AV8" s="97"/>
      <c r="AW8" s="97"/>
      <c r="AX8" s="99">
        <v>120</v>
      </c>
      <c r="AY8" s="99"/>
      <c r="AZ8" s="99"/>
      <c r="BA8" s="105">
        <f t="shared" ref="BA8:BA33" si="3">SUM(AJ8:AZ8)</f>
        <v>820</v>
      </c>
      <c r="BB8" s="106">
        <v>-20</v>
      </c>
      <c r="BC8" s="107"/>
      <c r="BD8" s="88"/>
      <c r="BE8" s="88"/>
      <c r="BF8" s="105">
        <f t="shared" ref="BF8:BF33" si="4">SUM(BB8:BE8)</f>
        <v>-20</v>
      </c>
      <c r="BG8" s="105">
        <f t="shared" ref="BG8:BG33" si="5">AI8+BA8+BF8</f>
        <v>7557.5000000000009</v>
      </c>
      <c r="BH8" s="107">
        <v>100</v>
      </c>
      <c r="BI8" s="109">
        <f t="shared" ref="BI8:BI19" si="6">317.43</f>
        <v>317.43</v>
      </c>
      <c r="BJ8" s="110">
        <f>IF(G8="外教",ROUND(MAX((BG8-BH8-BI8-4800)*{0.03,0.1,0.2,0.25,0.3,0.35,0.45}-{0,105,555,1005,2755,5505,13505},0),2),ROUND(MAX((BG8-BH8-BI8-3500)*{0.03,0.1,0.2,0.25,0.3,0.35,0.45}-{0,105,555,1005,2755,5505,13505},0),2))</f>
        <v>259.01</v>
      </c>
      <c r="BK8" s="92">
        <f t="shared" ref="BK8:BK33" si="7">+BG8-BH8-BI8-BJ8</f>
        <v>6881.06</v>
      </c>
      <c r="BL8" s="109"/>
      <c r="BM8" s="92">
        <f t="shared" ref="BM8:BM33" si="8">+IF((BK8-BL8)&lt;0,0,BK8-BL8)</f>
        <v>6881.06</v>
      </c>
      <c r="BN8" s="106"/>
      <c r="BO8" s="51" t="e">
        <f>(#REF!+#REF!+'4月阿米巴'!BK8)/3</f>
        <v>#REF!</v>
      </c>
      <c r="BP8" s="51">
        <v>5815</v>
      </c>
      <c r="BQ8" s="51" t="e">
        <f t="shared" ref="BQ8:BQ9" si="9">(BP8-BO8-BH8)*3</f>
        <v>#REF!</v>
      </c>
      <c r="BR8" s="53">
        <f t="shared" si="0"/>
        <v>42855</v>
      </c>
      <c r="BS8" s="111">
        <f t="shared" ref="BS8:BS33" si="10">DATEDIF(K8,BR8,"M")</f>
        <v>15</v>
      </c>
    </row>
    <row r="9" spans="1:83" ht="15" customHeight="1">
      <c r="A9" s="56">
        <v>3</v>
      </c>
      <c r="B9" s="59" t="str">
        <f t="shared" ref="B9:B33" si="11">IF(J9&lt;&gt;"",B$7,"")</f>
        <v>4月</v>
      </c>
      <c r="C9" s="59" t="str">
        <f t="shared" ref="C9:C33" si="12">IF(J9&lt;&gt;"",C$7,"")</f>
        <v>华景</v>
      </c>
      <c r="D9" s="59" t="str">
        <f t="shared" ref="D9:D33" si="13">IF(J9&lt;&gt;"",D$7,"")</f>
        <v>教学部</v>
      </c>
      <c r="E9" s="59" t="s">
        <v>82</v>
      </c>
      <c r="F9" s="60"/>
      <c r="G9" s="59" t="s">
        <v>80</v>
      </c>
      <c r="H9" s="59" t="s">
        <v>77</v>
      </c>
      <c r="I9" s="59" t="s">
        <v>78</v>
      </c>
      <c r="J9" s="64" t="s">
        <v>543</v>
      </c>
      <c r="K9" s="65" t="str">
        <f>IF(ISERROR(VLOOKUP(J9,人事资料!D:AR,26,0)),"",VLOOKUP(J9,人事资料!D:AR,26,0))</f>
        <v/>
      </c>
      <c r="L9" s="66" t="str">
        <f>IF(ISERROR(VLOOKUP(J9,人事资料!D:AR,27,0)),"",VLOOKUP(J9,人事资料!D:AR,27,0))</f>
        <v/>
      </c>
      <c r="M9" s="67" t="str">
        <f t="shared" si="1"/>
        <v/>
      </c>
      <c r="N9" s="69">
        <v>30</v>
      </c>
      <c r="O9" s="69">
        <v>30</v>
      </c>
      <c r="P9" s="70"/>
      <c r="Q9" s="80">
        <v>30</v>
      </c>
      <c r="R9" s="80">
        <v>11</v>
      </c>
      <c r="S9" s="80">
        <f>311+27</f>
        <v>338</v>
      </c>
      <c r="T9" s="80"/>
      <c r="U9" s="80">
        <v>53</v>
      </c>
      <c r="V9" s="83">
        <f t="shared" si="2"/>
        <v>17914</v>
      </c>
      <c r="W9" s="84">
        <v>0.33</v>
      </c>
      <c r="X9" s="79"/>
      <c r="Y9" s="79"/>
      <c r="Z9" s="88"/>
      <c r="AA9" s="90"/>
      <c r="AB9" s="90"/>
      <c r="AC9" s="88"/>
      <c r="AD9" s="88"/>
      <c r="AE9" s="88"/>
      <c r="AF9" s="89"/>
      <c r="AG9" s="97"/>
      <c r="AH9" s="97"/>
      <c r="AI9" s="85">
        <f t="shared" ref="AI9:AI33" si="14">+IF((V9*W9-AG9)&gt;0,V9*W9-AG9,0)</f>
        <v>5911.62</v>
      </c>
      <c r="AJ9" s="97"/>
      <c r="AK9" s="97"/>
      <c r="AL9" s="99"/>
      <c r="AM9" s="97"/>
      <c r="AN9" s="99"/>
      <c r="AO9" s="97"/>
      <c r="AP9" s="99"/>
      <c r="AQ9" s="99"/>
      <c r="AR9" s="97"/>
      <c r="AS9" s="97"/>
      <c r="AT9" s="97"/>
      <c r="AU9" s="99">
        <v>200</v>
      </c>
      <c r="AV9" s="97"/>
      <c r="AW9" s="97"/>
      <c r="AX9" s="99">
        <f>120+135+150+180</f>
        <v>585</v>
      </c>
      <c r="AY9" s="99"/>
      <c r="AZ9" s="99"/>
      <c r="BA9" s="105">
        <f t="shared" si="3"/>
        <v>785</v>
      </c>
      <c r="BB9" s="106">
        <v>-20</v>
      </c>
      <c r="BC9" s="107"/>
      <c r="BD9" s="88"/>
      <c r="BE9" s="88"/>
      <c r="BF9" s="105">
        <f t="shared" si="4"/>
        <v>-20</v>
      </c>
      <c r="BG9" s="105">
        <f t="shared" si="5"/>
        <v>6676.62</v>
      </c>
      <c r="BH9" s="107">
        <v>100</v>
      </c>
      <c r="BI9" s="109">
        <f t="shared" si="6"/>
        <v>317.43</v>
      </c>
      <c r="BJ9" s="110">
        <f>IF(G9="外教",ROUND(MAX((BG9-BH9-BI9-4800)*{0.03,0.1,0.2,0.25,0.3,0.35,0.45}-{0,105,555,1005,2755,5505,13505},0),2),ROUND(MAX((BG9-BH9-BI9-3500)*{0.03,0.1,0.2,0.25,0.3,0.35,0.45}-{0,105,555,1005,2755,5505,13505},0),2))</f>
        <v>170.92</v>
      </c>
      <c r="BK9" s="92">
        <f t="shared" si="7"/>
        <v>6088.2699999999995</v>
      </c>
      <c r="BL9" s="109"/>
      <c r="BM9" s="92">
        <f t="shared" si="8"/>
        <v>6088.2699999999995</v>
      </c>
      <c r="BN9" s="106"/>
      <c r="BO9" s="51" t="e">
        <f>(#REF!+#REF!+'4月阿米巴'!BK9)/3</f>
        <v>#REF!</v>
      </c>
      <c r="BP9" s="51">
        <v>4431</v>
      </c>
      <c r="BQ9" s="51" t="e">
        <f t="shared" si="9"/>
        <v>#REF!</v>
      </c>
      <c r="BR9" s="53">
        <f t="shared" si="0"/>
        <v>42855</v>
      </c>
      <c r="BS9" s="111" t="e">
        <f t="shared" si="10"/>
        <v>#VALUE!</v>
      </c>
      <c r="CE9" s="46"/>
    </row>
    <row r="10" spans="1:83" ht="15" customHeight="1">
      <c r="A10" s="56">
        <v>4</v>
      </c>
      <c r="B10" s="59" t="str">
        <f t="shared" si="11"/>
        <v>4月</v>
      </c>
      <c r="C10" s="59" t="str">
        <f t="shared" si="12"/>
        <v>华景</v>
      </c>
      <c r="D10" s="59" t="str">
        <f t="shared" si="13"/>
        <v>教学部</v>
      </c>
      <c r="E10" s="59" t="s">
        <v>82</v>
      </c>
      <c r="F10" s="58"/>
      <c r="G10" s="59" t="s">
        <v>80</v>
      </c>
      <c r="H10" s="59" t="s">
        <v>77</v>
      </c>
      <c r="I10" s="59" t="s">
        <v>83</v>
      </c>
      <c r="J10" s="64" t="s">
        <v>544</v>
      </c>
      <c r="K10" s="65" t="str">
        <f>IF(ISERROR(VLOOKUP(J10,人事资料!D:AR,26,0)),"",VLOOKUP(J10,人事资料!D:AR,26,0))</f>
        <v/>
      </c>
      <c r="L10" s="66" t="str">
        <f>IF(ISERROR(VLOOKUP(J10,人事资料!D:AR,27,0)),"",VLOOKUP(J10,人事资料!D:AR,27,0))</f>
        <v/>
      </c>
      <c r="M10" s="67" t="str">
        <f t="shared" si="1"/>
        <v/>
      </c>
      <c r="N10" s="69">
        <v>30</v>
      </c>
      <c r="O10" s="69">
        <v>30</v>
      </c>
      <c r="P10" s="70"/>
      <c r="Q10" s="80">
        <v>17</v>
      </c>
      <c r="R10" s="80">
        <v>11</v>
      </c>
      <c r="S10" s="80">
        <v>283</v>
      </c>
      <c r="T10" s="80"/>
      <c r="U10" s="80">
        <v>53</v>
      </c>
      <c r="V10" s="83">
        <f t="shared" si="2"/>
        <v>14999</v>
      </c>
      <c r="W10" s="84">
        <v>0.33</v>
      </c>
      <c r="X10" s="79"/>
      <c r="Y10" s="79"/>
      <c r="Z10" s="88"/>
      <c r="AA10" s="90"/>
      <c r="AB10" s="90"/>
      <c r="AC10" s="88"/>
      <c r="AD10" s="88"/>
      <c r="AE10" s="88"/>
      <c r="AF10" s="89"/>
      <c r="AG10" s="97"/>
      <c r="AH10" s="97"/>
      <c r="AI10" s="85">
        <f t="shared" si="14"/>
        <v>4949.67</v>
      </c>
      <c r="AJ10" s="97"/>
      <c r="AK10" s="97"/>
      <c r="AL10" s="99"/>
      <c r="AM10" s="97"/>
      <c r="AN10" s="99"/>
      <c r="AO10" s="97"/>
      <c r="AP10" s="99"/>
      <c r="AQ10" s="99"/>
      <c r="AR10" s="97"/>
      <c r="AS10" s="97"/>
      <c r="AT10" s="97"/>
      <c r="AU10" s="99">
        <v>200</v>
      </c>
      <c r="AV10" s="97"/>
      <c r="AW10" s="97"/>
      <c r="AX10" s="99">
        <v>420</v>
      </c>
      <c r="AY10" s="99"/>
      <c r="AZ10" s="99"/>
      <c r="BA10" s="105">
        <f t="shared" si="3"/>
        <v>620</v>
      </c>
      <c r="BB10" s="106">
        <v>-20</v>
      </c>
      <c r="BC10" s="107"/>
      <c r="BD10" s="88"/>
      <c r="BE10" s="88"/>
      <c r="BF10" s="105">
        <f t="shared" si="4"/>
        <v>-20</v>
      </c>
      <c r="BG10" s="105">
        <f t="shared" si="5"/>
        <v>5549.67</v>
      </c>
      <c r="BH10" s="107">
        <v>100</v>
      </c>
      <c r="BI10" s="109">
        <f t="shared" si="6"/>
        <v>317.43</v>
      </c>
      <c r="BJ10" s="110">
        <f>IF(G10="外教",ROUND(MAX((BG10-BH10-BI10-4800)*{0.03,0.1,0.2,0.25,0.3,0.35,0.45}-{0,105,555,1005,2755,5505,13505},0),2),ROUND(MAX((BG10-BH10-BI10-3500)*{0.03,0.1,0.2,0.25,0.3,0.35,0.45}-{0,105,555,1005,2755,5505,13505},0),2))</f>
        <v>58.22</v>
      </c>
      <c r="BK10" s="92">
        <f t="shared" si="7"/>
        <v>5074.0199999999995</v>
      </c>
      <c r="BL10" s="109"/>
      <c r="BM10" s="92">
        <f t="shared" si="8"/>
        <v>5074.0199999999995</v>
      </c>
      <c r="BN10" s="106"/>
      <c r="BO10" s="112">
        <f>BK10</f>
        <v>5074.0199999999995</v>
      </c>
      <c r="BP10" s="51">
        <v>3323</v>
      </c>
      <c r="BQ10" s="51">
        <f>(BP10-BO10-BH10)*1</f>
        <v>-1851.0199999999995</v>
      </c>
      <c r="BR10" s="53">
        <f t="shared" si="0"/>
        <v>42855</v>
      </c>
      <c r="BS10" s="111" t="e">
        <f t="shared" si="10"/>
        <v>#VALUE!</v>
      </c>
      <c r="CE10" s="47"/>
    </row>
    <row r="11" spans="1:83" ht="15" customHeight="1">
      <c r="A11" s="56">
        <v>5</v>
      </c>
      <c r="B11" s="59" t="str">
        <f t="shared" si="11"/>
        <v>4月</v>
      </c>
      <c r="C11" s="59" t="str">
        <f t="shared" si="12"/>
        <v>华景</v>
      </c>
      <c r="D11" s="59" t="str">
        <f t="shared" si="13"/>
        <v>教学部</v>
      </c>
      <c r="E11" s="59" t="s">
        <v>75</v>
      </c>
      <c r="F11" s="60"/>
      <c r="G11" s="59" t="s">
        <v>122</v>
      </c>
      <c r="H11" s="59" t="s">
        <v>77</v>
      </c>
      <c r="I11" s="59" t="s">
        <v>83</v>
      </c>
      <c r="J11" s="64" t="s">
        <v>547</v>
      </c>
      <c r="K11" s="65" t="str">
        <f>IF(ISERROR(VLOOKUP(J11,人事资料!D:AR,26,0)),"",VLOOKUP(J11,人事资料!D:AR,26,0))</f>
        <v/>
      </c>
      <c r="L11" s="66" t="str">
        <f>IF(ISERROR(VLOOKUP(J11,人事资料!D:AR,27,0)),"",VLOOKUP(J11,人事资料!D:AR,27,0))</f>
        <v/>
      </c>
      <c r="M11" s="67" t="str">
        <f t="shared" si="1"/>
        <v/>
      </c>
      <c r="N11" s="69">
        <v>30</v>
      </c>
      <c r="O11" s="69">
        <v>30</v>
      </c>
      <c r="P11" s="70"/>
      <c r="Q11" s="80">
        <v>30</v>
      </c>
      <c r="R11" s="80">
        <v>11</v>
      </c>
      <c r="S11" s="80">
        <v>259</v>
      </c>
      <c r="T11" s="80"/>
      <c r="U11" s="80">
        <v>53</v>
      </c>
      <c r="V11" s="83">
        <f t="shared" si="2"/>
        <v>13727</v>
      </c>
      <c r="W11" s="84">
        <v>0.33</v>
      </c>
      <c r="X11" s="79"/>
      <c r="Y11" s="79"/>
      <c r="Z11" s="88"/>
      <c r="AA11" s="90"/>
      <c r="AB11" s="90"/>
      <c r="AC11" s="88"/>
      <c r="AD11" s="88"/>
      <c r="AE11" s="88"/>
      <c r="AF11" s="89"/>
      <c r="AG11" s="97"/>
      <c r="AH11" s="97"/>
      <c r="AI11" s="85">
        <f t="shared" si="14"/>
        <v>4529.91</v>
      </c>
      <c r="AJ11" s="97"/>
      <c r="AK11" s="97"/>
      <c r="AL11" s="99"/>
      <c r="AM11" s="97"/>
      <c r="AN11" s="99"/>
      <c r="AO11" s="97">
        <v>200</v>
      </c>
      <c r="AP11" s="99"/>
      <c r="AQ11" s="99"/>
      <c r="AR11" s="97"/>
      <c r="AS11" s="97"/>
      <c r="AT11" s="97"/>
      <c r="AU11" s="99">
        <v>200</v>
      </c>
      <c r="AV11" s="97"/>
      <c r="AW11" s="97"/>
      <c r="AX11" s="99">
        <f>240+300+30+120</f>
        <v>690</v>
      </c>
      <c r="AY11" s="99"/>
      <c r="AZ11" s="99">
        <v>500</v>
      </c>
      <c r="BA11" s="105">
        <f t="shared" si="3"/>
        <v>1590</v>
      </c>
      <c r="BB11" s="64">
        <v>-20</v>
      </c>
      <c r="BC11" s="107"/>
      <c r="BD11" s="88"/>
      <c r="BE11" s="88"/>
      <c r="BF11" s="105">
        <f t="shared" si="4"/>
        <v>-20</v>
      </c>
      <c r="BG11" s="105">
        <f t="shared" si="5"/>
        <v>6099.91</v>
      </c>
      <c r="BH11" s="107">
        <v>100</v>
      </c>
      <c r="BI11" s="109">
        <f t="shared" si="6"/>
        <v>317.43</v>
      </c>
      <c r="BJ11" s="110">
        <f>IF(G11="外教",ROUND(MAX((BG11-BH11-BI11-4800)*{0.03,0.1,0.2,0.25,0.3,0.35,0.45}-{0,105,555,1005,2755,5505,13505},0),2),ROUND(MAX((BG11-BH11-BI11-3500)*{0.03,0.1,0.2,0.25,0.3,0.35,0.45}-{0,105,555,1005,2755,5505,13505},0),2))</f>
        <v>113.25</v>
      </c>
      <c r="BK11" s="92">
        <f t="shared" si="7"/>
        <v>5569.23</v>
      </c>
      <c r="BL11" s="109"/>
      <c r="BM11" s="92">
        <f t="shared" si="8"/>
        <v>5569.23</v>
      </c>
      <c r="BN11" s="106"/>
      <c r="BO11" s="112"/>
      <c r="BR11" s="53">
        <f t="shared" si="0"/>
        <v>42855</v>
      </c>
      <c r="BS11" s="111" t="e">
        <f t="shared" si="10"/>
        <v>#VALUE!</v>
      </c>
    </row>
    <row r="12" spans="1:83" ht="15" customHeight="1">
      <c r="A12" s="56">
        <v>6</v>
      </c>
      <c r="B12" s="59" t="str">
        <f t="shared" si="11"/>
        <v>4月</v>
      </c>
      <c r="C12" s="59" t="str">
        <f t="shared" si="12"/>
        <v>华景</v>
      </c>
      <c r="D12" s="59" t="str">
        <f t="shared" si="13"/>
        <v>教学部</v>
      </c>
      <c r="E12" s="59" t="s">
        <v>82</v>
      </c>
      <c r="F12" s="61"/>
      <c r="G12" s="59" t="s">
        <v>80</v>
      </c>
      <c r="H12" s="59" t="s">
        <v>77</v>
      </c>
      <c r="I12" s="59" t="s">
        <v>78</v>
      </c>
      <c r="J12" s="64" t="s">
        <v>545</v>
      </c>
      <c r="K12" s="65" t="str">
        <f>IF(ISERROR(VLOOKUP(J12,人事资料!D:AR,26,0)),"",VLOOKUP(J12,人事资料!D:AR,26,0))</f>
        <v/>
      </c>
      <c r="L12" s="66" t="str">
        <f>IF(ISERROR(VLOOKUP(J12,人事资料!D:AR,27,0)),"",VLOOKUP(J12,人事资料!D:AR,27,0))</f>
        <v/>
      </c>
      <c r="M12" s="67" t="str">
        <f t="shared" si="1"/>
        <v/>
      </c>
      <c r="N12" s="69">
        <v>30</v>
      </c>
      <c r="O12" s="69">
        <v>30</v>
      </c>
      <c r="P12" s="70"/>
      <c r="Q12" s="80">
        <v>21</v>
      </c>
      <c r="R12" s="80">
        <v>9</v>
      </c>
      <c r="S12" s="80">
        <v>294</v>
      </c>
      <c r="T12" s="80"/>
      <c r="U12" s="80">
        <v>53</v>
      </c>
      <c r="V12" s="83">
        <f t="shared" si="2"/>
        <v>15582</v>
      </c>
      <c r="W12" s="84">
        <v>0.34</v>
      </c>
      <c r="X12" s="79"/>
      <c r="Y12" s="79"/>
      <c r="Z12" s="88" t="s">
        <v>88</v>
      </c>
      <c r="AA12" s="90"/>
      <c r="AB12" s="90"/>
      <c r="AC12" s="88"/>
      <c r="AD12" s="88"/>
      <c r="AE12" s="88"/>
      <c r="AF12" s="89"/>
      <c r="AG12" s="97"/>
      <c r="AH12" s="97"/>
      <c r="AI12" s="85">
        <f t="shared" si="14"/>
        <v>5297.88</v>
      </c>
      <c r="AJ12" s="97"/>
      <c r="AK12" s="97"/>
      <c r="AL12" s="99"/>
      <c r="AM12" s="97"/>
      <c r="AN12" s="97"/>
      <c r="AO12" s="97"/>
      <c r="AP12" s="99"/>
      <c r="AQ12" s="99"/>
      <c r="AR12" s="97"/>
      <c r="AS12" s="97"/>
      <c r="AT12" s="97"/>
      <c r="AU12" s="99">
        <v>200</v>
      </c>
      <c r="AV12" s="97"/>
      <c r="AW12" s="97"/>
      <c r="AX12" s="99">
        <f>990</f>
        <v>990</v>
      </c>
      <c r="AY12" s="99"/>
      <c r="AZ12" s="99"/>
      <c r="BA12" s="105">
        <f t="shared" si="3"/>
        <v>1190</v>
      </c>
      <c r="BB12" s="64">
        <v>-20</v>
      </c>
      <c r="BC12" s="107"/>
      <c r="BD12" s="88"/>
      <c r="BE12" s="88"/>
      <c r="BF12" s="105">
        <f t="shared" si="4"/>
        <v>-20</v>
      </c>
      <c r="BG12" s="105">
        <f t="shared" si="5"/>
        <v>6467.88</v>
      </c>
      <c r="BH12" s="107">
        <v>100</v>
      </c>
      <c r="BI12" s="109">
        <f t="shared" si="6"/>
        <v>317.43</v>
      </c>
      <c r="BJ12" s="110">
        <f>IF(G12="外教",ROUND(MAX((BG12-BH12-BI12-4800)*{0.03,0.1,0.2,0.25,0.3,0.35,0.45}-{0,105,555,1005,2755,5505,13505},0),2),ROUND(MAX((BG12-BH12-BI12-3500)*{0.03,0.1,0.2,0.25,0.3,0.35,0.45}-{0,105,555,1005,2755,5505,13505},0),2))</f>
        <v>150.05000000000001</v>
      </c>
      <c r="BK12" s="92">
        <f t="shared" si="7"/>
        <v>5900.4</v>
      </c>
      <c r="BL12" s="109"/>
      <c r="BM12" s="92">
        <f t="shared" si="8"/>
        <v>5900.4</v>
      </c>
      <c r="BN12" s="106"/>
      <c r="BR12" s="53">
        <f t="shared" si="0"/>
        <v>42855</v>
      </c>
      <c r="BS12" s="111" t="e">
        <f t="shared" si="10"/>
        <v>#VALUE!</v>
      </c>
    </row>
    <row r="13" spans="1:83" ht="15" customHeight="1">
      <c r="A13" s="56">
        <v>7</v>
      </c>
      <c r="B13" s="59" t="str">
        <f t="shared" si="11"/>
        <v>4月</v>
      </c>
      <c r="C13" s="59" t="str">
        <f t="shared" si="12"/>
        <v>华景</v>
      </c>
      <c r="D13" s="59" t="str">
        <f t="shared" si="13"/>
        <v>教学部</v>
      </c>
      <c r="E13" s="59" t="s">
        <v>75</v>
      </c>
      <c r="F13" s="61"/>
      <c r="G13" s="59" t="s">
        <v>80</v>
      </c>
      <c r="H13" s="59" t="s">
        <v>77</v>
      </c>
      <c r="I13" s="59" t="s">
        <v>83</v>
      </c>
      <c r="J13" s="64" t="s">
        <v>546</v>
      </c>
      <c r="K13" s="65">
        <f>IF(ISERROR(VLOOKUP(J13,人事资料!D:AR,26,0)),"",VLOOKUP(J13,人事资料!D:AR,26,0))</f>
        <v>42748</v>
      </c>
      <c r="L13" s="66">
        <f>IF(ISERROR(VLOOKUP(J13,人事资料!D:AR,27,0)),"",VLOOKUP(J13,人事资料!D:AR,27,0))</f>
        <v>0</v>
      </c>
      <c r="M13" s="67">
        <f t="shared" si="1"/>
        <v>3</v>
      </c>
      <c r="N13" s="69">
        <v>30</v>
      </c>
      <c r="O13" s="69">
        <v>30</v>
      </c>
      <c r="P13" s="70"/>
      <c r="Q13" s="80">
        <v>26</v>
      </c>
      <c r="R13" s="80">
        <v>4.5</v>
      </c>
      <c r="S13" s="80">
        <v>126</v>
      </c>
      <c r="T13" s="80"/>
      <c r="U13" s="80">
        <v>53</v>
      </c>
      <c r="V13" s="83">
        <f t="shared" si="2"/>
        <v>6678</v>
      </c>
      <c r="W13" s="84">
        <v>0.34399999999999997</v>
      </c>
      <c r="X13" s="79"/>
      <c r="Y13" s="79"/>
      <c r="Z13" s="88" t="s">
        <v>88</v>
      </c>
      <c r="AA13" s="90" t="s">
        <v>88</v>
      </c>
      <c r="AB13" s="90"/>
      <c r="AC13" s="88"/>
      <c r="AD13" s="88"/>
      <c r="AE13" s="88"/>
      <c r="AF13" s="89"/>
      <c r="AG13" s="97"/>
      <c r="AH13" s="97"/>
      <c r="AI13" s="85">
        <f t="shared" si="14"/>
        <v>2297.232</v>
      </c>
      <c r="AJ13" s="97"/>
      <c r="AK13" s="97"/>
      <c r="AL13" s="99"/>
      <c r="AM13" s="97"/>
      <c r="AN13" s="99"/>
      <c r="AO13" s="97">
        <v>200</v>
      </c>
      <c r="AP13" s="99"/>
      <c r="AQ13" s="99"/>
      <c r="AR13" s="97"/>
      <c r="AS13" s="97"/>
      <c r="AT13" s="97"/>
      <c r="AU13" s="99">
        <v>200</v>
      </c>
      <c r="AV13" s="97"/>
      <c r="AW13" s="97"/>
      <c r="AX13" s="99">
        <f>120+120+210+180</f>
        <v>630</v>
      </c>
      <c r="AY13" s="99"/>
      <c r="AZ13" s="99">
        <v>2500</v>
      </c>
      <c r="BA13" s="105">
        <f t="shared" si="3"/>
        <v>3530</v>
      </c>
      <c r="BB13" s="106">
        <v>-20</v>
      </c>
      <c r="BC13" s="107"/>
      <c r="BD13" s="88"/>
      <c r="BE13" s="88"/>
      <c r="BF13" s="105">
        <f t="shared" si="4"/>
        <v>-20</v>
      </c>
      <c r="BG13" s="105">
        <f t="shared" si="5"/>
        <v>5807.232</v>
      </c>
      <c r="BH13" s="107">
        <v>100</v>
      </c>
      <c r="BI13" s="109">
        <f t="shared" si="6"/>
        <v>317.43</v>
      </c>
      <c r="BJ13" s="110">
        <f>IF(G13="外教",ROUND(MAX((BG13-BH13-BI13-4800)*{0.03,0.1,0.2,0.25,0.3,0.35,0.45}-{0,105,555,1005,2755,5505,13505},0),2),ROUND(MAX((BG13-BH13-BI13-3500)*{0.03,0.1,0.2,0.25,0.3,0.35,0.45}-{0,105,555,1005,2755,5505,13505},0),2))</f>
        <v>83.98</v>
      </c>
      <c r="BK13" s="92">
        <f t="shared" si="7"/>
        <v>5305.8220000000001</v>
      </c>
      <c r="BL13" s="109"/>
      <c r="BM13" s="92">
        <f t="shared" si="8"/>
        <v>5305.8220000000001</v>
      </c>
      <c r="BN13" s="106"/>
      <c r="BR13" s="53">
        <f t="shared" si="0"/>
        <v>42855</v>
      </c>
      <c r="BS13" s="111">
        <f t="shared" si="10"/>
        <v>3</v>
      </c>
    </row>
    <row r="14" spans="1:83" ht="15" customHeight="1">
      <c r="A14" s="56">
        <v>8</v>
      </c>
      <c r="B14" s="59" t="str">
        <f t="shared" si="11"/>
        <v>4月</v>
      </c>
      <c r="C14" s="59" t="str">
        <f t="shared" si="12"/>
        <v>华景</v>
      </c>
      <c r="D14" s="59" t="str">
        <f t="shared" si="13"/>
        <v>教学部</v>
      </c>
      <c r="E14" s="59" t="s">
        <v>82</v>
      </c>
      <c r="F14" s="61"/>
      <c r="G14" s="59" t="s">
        <v>80</v>
      </c>
      <c r="H14" s="59" t="s">
        <v>77</v>
      </c>
      <c r="I14" s="59" t="s">
        <v>83</v>
      </c>
      <c r="J14" s="64" t="s">
        <v>485</v>
      </c>
      <c r="K14" s="65" t="str">
        <f>IF(ISERROR(VLOOKUP(J14,人事资料!D:AR,26,0)),"",VLOOKUP(J14,人事资料!D:AR,26,0))</f>
        <v/>
      </c>
      <c r="L14" s="66" t="str">
        <f>IF(ISERROR(VLOOKUP(J14,人事资料!D:AR,27,0)),"",VLOOKUP(J14,人事资料!D:AR,27,0))</f>
        <v/>
      </c>
      <c r="M14" s="67" t="str">
        <f t="shared" si="1"/>
        <v/>
      </c>
      <c r="N14" s="69">
        <v>30</v>
      </c>
      <c r="O14" s="69">
        <v>30</v>
      </c>
      <c r="P14" s="70"/>
      <c r="Q14" s="80">
        <v>7</v>
      </c>
      <c r="R14" s="80">
        <v>3.5</v>
      </c>
      <c r="S14" s="80">
        <v>33</v>
      </c>
      <c r="T14" s="80"/>
      <c r="U14" s="80">
        <v>53</v>
      </c>
      <c r="V14" s="83">
        <f t="shared" si="2"/>
        <v>1749</v>
      </c>
      <c r="W14" s="84">
        <v>0.33</v>
      </c>
      <c r="X14" s="79"/>
      <c r="Y14" s="79"/>
      <c r="Z14" s="88"/>
      <c r="AA14" s="90"/>
      <c r="AB14" s="90"/>
      <c r="AC14" s="88"/>
      <c r="AD14" s="88"/>
      <c r="AE14" s="88"/>
      <c r="AF14" s="89"/>
      <c r="AG14" s="97"/>
      <c r="AH14" s="97"/>
      <c r="AI14" s="85">
        <f t="shared" si="14"/>
        <v>577.17000000000007</v>
      </c>
      <c r="AJ14" s="97"/>
      <c r="AK14" s="97"/>
      <c r="AL14" s="99"/>
      <c r="AM14" s="97"/>
      <c r="AN14" s="99"/>
      <c r="AO14" s="97"/>
      <c r="AP14" s="99"/>
      <c r="AQ14" s="99"/>
      <c r="AR14" s="97"/>
      <c r="AS14" s="97"/>
      <c r="AT14" s="97"/>
      <c r="AU14" s="99">
        <v>200</v>
      </c>
      <c r="AV14" s="97"/>
      <c r="AW14" s="97"/>
      <c r="AX14" s="99">
        <v>840</v>
      </c>
      <c r="AY14" s="99"/>
      <c r="AZ14" s="99">
        <v>3000</v>
      </c>
      <c r="BA14" s="105">
        <f t="shared" si="3"/>
        <v>4040</v>
      </c>
      <c r="BB14" s="64">
        <v>-20</v>
      </c>
      <c r="BC14" s="107"/>
      <c r="BD14" s="88"/>
      <c r="BE14" s="88"/>
      <c r="BF14" s="105">
        <f t="shared" si="4"/>
        <v>-20</v>
      </c>
      <c r="BG14" s="105">
        <f t="shared" si="5"/>
        <v>4597.17</v>
      </c>
      <c r="BH14" s="107">
        <v>100</v>
      </c>
      <c r="BI14" s="109">
        <f t="shared" si="6"/>
        <v>317.43</v>
      </c>
      <c r="BJ14" s="110">
        <f>IF(G14="外教",ROUND(MAX((BG14-BH14-BI14-4800)*{0.03,0.1,0.2,0.25,0.3,0.35,0.45}-{0,105,555,1005,2755,5505,13505},0),2),ROUND(MAX((BG14-BH14-BI14-3500)*{0.03,0.1,0.2,0.25,0.3,0.35,0.45}-{0,105,555,1005,2755,5505,13505},0),2))</f>
        <v>20.39</v>
      </c>
      <c r="BK14" s="92">
        <f t="shared" si="7"/>
        <v>4159.3499999999995</v>
      </c>
      <c r="BL14" s="109"/>
      <c r="BM14" s="92">
        <f t="shared" si="8"/>
        <v>4159.3499999999995</v>
      </c>
      <c r="BN14" s="106"/>
      <c r="BR14" s="53">
        <f t="shared" si="0"/>
        <v>42855</v>
      </c>
      <c r="BS14" s="111" t="e">
        <f t="shared" si="10"/>
        <v>#VALUE!</v>
      </c>
    </row>
    <row r="15" spans="1:83" ht="15" customHeight="1">
      <c r="A15" s="56">
        <v>9</v>
      </c>
      <c r="B15" s="59" t="str">
        <f t="shared" si="11"/>
        <v>4月</v>
      </c>
      <c r="C15" s="59" t="str">
        <f t="shared" si="12"/>
        <v>华景</v>
      </c>
      <c r="D15" s="59" t="str">
        <f t="shared" si="13"/>
        <v>教学部</v>
      </c>
      <c r="E15" s="59" t="s">
        <v>82</v>
      </c>
      <c r="F15" s="61"/>
      <c r="G15" s="59" t="s">
        <v>80</v>
      </c>
      <c r="H15" s="59" t="s">
        <v>77</v>
      </c>
      <c r="I15" s="59" t="s">
        <v>83</v>
      </c>
      <c r="J15" s="71" t="s">
        <v>486</v>
      </c>
      <c r="K15" s="65" t="str">
        <f>IF(ISERROR(VLOOKUP(J15,#REF!,26,0)),"",VLOOKUP(J15,#REF!,26,0))</f>
        <v/>
      </c>
      <c r="L15" s="66">
        <f>IF(ISERROR(VLOOKUP(J15,人事资料!D:AR,27,0)),"",VLOOKUP(J15,人事资料!D:AR,27,0))</f>
        <v>0</v>
      </c>
      <c r="M15" s="67" t="str">
        <f t="shared" si="1"/>
        <v/>
      </c>
      <c r="N15" s="69">
        <v>30</v>
      </c>
      <c r="O15" s="69">
        <v>25</v>
      </c>
      <c r="P15" s="70"/>
      <c r="Q15" s="80">
        <v>14</v>
      </c>
      <c r="R15" s="80">
        <v>2</v>
      </c>
      <c r="S15" s="80">
        <f>11+51</f>
        <v>62</v>
      </c>
      <c r="T15" s="80"/>
      <c r="U15" s="80">
        <v>53</v>
      </c>
      <c r="V15" s="83">
        <f t="shared" si="2"/>
        <v>3286</v>
      </c>
      <c r="W15" s="84">
        <v>0.33</v>
      </c>
      <c r="X15" s="79"/>
      <c r="Y15" s="79"/>
      <c r="Z15" s="88" t="s">
        <v>88</v>
      </c>
      <c r="AA15" s="90"/>
      <c r="AB15" s="90"/>
      <c r="AC15" s="88"/>
      <c r="AD15" s="88"/>
      <c r="AE15" s="88"/>
      <c r="AF15" s="89"/>
      <c r="AG15" s="97"/>
      <c r="AH15" s="97"/>
      <c r="AI15" s="85">
        <f t="shared" si="14"/>
        <v>1084.3800000000001</v>
      </c>
      <c r="AJ15" s="97"/>
      <c r="AK15" s="97"/>
      <c r="AL15" s="99"/>
      <c r="AM15" s="97"/>
      <c r="AN15" s="99"/>
      <c r="AO15" s="97"/>
      <c r="AP15" s="99"/>
      <c r="AQ15" s="99"/>
      <c r="AR15" s="97"/>
      <c r="AS15" s="97"/>
      <c r="AT15" s="97"/>
      <c r="AU15" s="99">
        <v>200</v>
      </c>
      <c r="AV15" s="97"/>
      <c r="AW15" s="97"/>
      <c r="AX15" s="99">
        <f>180+240+90</f>
        <v>510</v>
      </c>
      <c r="AY15" s="99"/>
      <c r="AZ15" s="99">
        <v>3000</v>
      </c>
      <c r="BA15" s="105">
        <f t="shared" si="3"/>
        <v>3710</v>
      </c>
      <c r="BB15" s="64">
        <v>-20</v>
      </c>
      <c r="BC15" s="107"/>
      <c r="BD15" s="88"/>
      <c r="BE15" s="88"/>
      <c r="BF15" s="105">
        <f t="shared" si="4"/>
        <v>-20</v>
      </c>
      <c r="BG15" s="105">
        <f t="shared" si="5"/>
        <v>4774.38</v>
      </c>
      <c r="BH15" s="107">
        <v>100</v>
      </c>
      <c r="BI15" s="109">
        <f t="shared" si="6"/>
        <v>317.43</v>
      </c>
      <c r="BJ15" s="110">
        <f>IF(G15="外教",ROUND(MAX((BG15-BH15-BI15-4800)*{0.03,0.1,0.2,0.25,0.3,0.35,0.45}-{0,105,555,1005,2755,5505,13505},0),2),ROUND(MAX((BG15-BH15-BI15-3500)*{0.03,0.1,0.2,0.25,0.3,0.35,0.45}-{0,105,555,1005,2755,5505,13505},0),2))</f>
        <v>25.71</v>
      </c>
      <c r="BK15" s="92">
        <f t="shared" si="7"/>
        <v>4331.24</v>
      </c>
      <c r="BL15" s="109"/>
      <c r="BM15" s="92">
        <f t="shared" si="8"/>
        <v>4331.24</v>
      </c>
      <c r="BN15" s="106"/>
      <c r="BR15" s="53">
        <f t="shared" si="0"/>
        <v>42855</v>
      </c>
      <c r="BS15" s="111" t="e">
        <f t="shared" si="10"/>
        <v>#VALUE!</v>
      </c>
    </row>
    <row r="16" spans="1:83" ht="15" customHeight="1">
      <c r="A16" s="56">
        <v>10</v>
      </c>
      <c r="B16" s="59" t="str">
        <f t="shared" si="11"/>
        <v>4月</v>
      </c>
      <c r="C16" s="59" t="str">
        <f t="shared" si="12"/>
        <v>华景</v>
      </c>
      <c r="D16" s="59" t="str">
        <f t="shared" si="13"/>
        <v>教学部</v>
      </c>
      <c r="E16" s="59" t="s">
        <v>82</v>
      </c>
      <c r="F16" s="61"/>
      <c r="G16" s="59" t="s">
        <v>80</v>
      </c>
      <c r="H16" s="59" t="s">
        <v>77</v>
      </c>
      <c r="I16" s="59" t="s">
        <v>83</v>
      </c>
      <c r="J16" s="71" t="s">
        <v>515</v>
      </c>
      <c r="K16" s="65" t="str">
        <f>IF(ISERROR(VLOOKUP(J16,#REF!,26,0)),"",VLOOKUP(J16,#REF!,26,0))</f>
        <v/>
      </c>
      <c r="L16" s="66" t="str">
        <f>IF(ISERROR(VLOOKUP(J16,人事资料!D:AR,27,0)),"",VLOOKUP(J16,人事资料!D:AR,27,0))</f>
        <v/>
      </c>
      <c r="M16" s="67" t="str">
        <f t="shared" si="1"/>
        <v/>
      </c>
      <c r="N16" s="69">
        <v>30</v>
      </c>
      <c r="O16" s="69">
        <v>30</v>
      </c>
      <c r="P16" s="70"/>
      <c r="Q16" s="80"/>
      <c r="R16" s="80"/>
      <c r="S16" s="80"/>
      <c r="T16" s="80"/>
      <c r="U16" s="80"/>
      <c r="V16" s="83">
        <f t="shared" si="2"/>
        <v>0</v>
      </c>
      <c r="W16" s="84"/>
      <c r="X16" s="79"/>
      <c r="Y16" s="79"/>
      <c r="Z16" s="88"/>
      <c r="AA16" s="90"/>
      <c r="AB16" s="90"/>
      <c r="AC16" s="88"/>
      <c r="AD16" s="88"/>
      <c r="AE16" s="88"/>
      <c r="AF16" s="89"/>
      <c r="AG16" s="97"/>
      <c r="AH16" s="97"/>
      <c r="AI16" s="85">
        <f t="shared" si="14"/>
        <v>0</v>
      </c>
      <c r="AJ16" s="97"/>
      <c r="AK16" s="97"/>
      <c r="AL16" s="99"/>
      <c r="AM16" s="97"/>
      <c r="AN16" s="99"/>
      <c r="AO16" s="97"/>
      <c r="AP16" s="99"/>
      <c r="AQ16" s="99"/>
      <c r="AR16" s="97"/>
      <c r="AS16" s="97"/>
      <c r="AT16" s="97"/>
      <c r="AU16" s="99">
        <v>200</v>
      </c>
      <c r="AV16" s="97"/>
      <c r="AW16" s="97"/>
      <c r="AX16" s="99"/>
      <c r="AY16" s="99"/>
      <c r="AZ16" s="99">
        <v>3000</v>
      </c>
      <c r="BA16" s="105">
        <f t="shared" si="3"/>
        <v>3200</v>
      </c>
      <c r="BB16" s="64">
        <v>-20</v>
      </c>
      <c r="BC16" s="107"/>
      <c r="BD16" s="88"/>
      <c r="BE16" s="88"/>
      <c r="BF16" s="105">
        <f t="shared" si="4"/>
        <v>-20</v>
      </c>
      <c r="BG16" s="105">
        <f t="shared" si="5"/>
        <v>3180</v>
      </c>
      <c r="BH16" s="107"/>
      <c r="BI16" s="109">
        <f t="shared" si="6"/>
        <v>317.43</v>
      </c>
      <c r="BJ16" s="110">
        <f>IF(G16="外教",ROUND(MAX((BG16-BH16-BI16-4800)*{0.03,0.1,0.2,0.25,0.3,0.35,0.45}-{0,105,555,1005,2755,5505,13505},0),2),ROUND(MAX((BG16-BH16-BI16-3500)*{0.03,0.1,0.2,0.25,0.3,0.35,0.45}-{0,105,555,1005,2755,5505,13505},0),2))</f>
        <v>0</v>
      </c>
      <c r="BK16" s="92">
        <f t="shared" si="7"/>
        <v>2862.57</v>
      </c>
      <c r="BL16" s="109"/>
      <c r="BM16" s="92">
        <f t="shared" si="8"/>
        <v>2862.57</v>
      </c>
      <c r="BN16" s="106"/>
      <c r="BR16" s="53">
        <f t="shared" si="0"/>
        <v>42855</v>
      </c>
      <c r="BS16" s="111" t="e">
        <f t="shared" si="10"/>
        <v>#VALUE!</v>
      </c>
    </row>
    <row r="17" spans="1:71" ht="15" customHeight="1">
      <c r="A17" s="56">
        <v>11</v>
      </c>
      <c r="B17" s="59" t="str">
        <f t="shared" si="11"/>
        <v>4月</v>
      </c>
      <c r="C17" s="59" t="str">
        <f t="shared" si="12"/>
        <v>华景</v>
      </c>
      <c r="D17" s="59" t="str">
        <f t="shared" si="13"/>
        <v>教学部</v>
      </c>
      <c r="E17" s="59" t="s">
        <v>82</v>
      </c>
      <c r="F17" s="61"/>
      <c r="G17" s="59" t="s">
        <v>80</v>
      </c>
      <c r="H17" s="59" t="s">
        <v>77</v>
      </c>
      <c r="I17" s="59" t="s">
        <v>83</v>
      </c>
      <c r="J17" s="71" t="s">
        <v>541</v>
      </c>
      <c r="K17" s="65" t="str">
        <f>IF(ISERROR(VLOOKUP(J17,#REF!,26,0)),"",VLOOKUP(J17,#REF!,26,0))</f>
        <v/>
      </c>
      <c r="L17" s="66">
        <f>IF(ISERROR(VLOOKUP(J17,人事资料!D:AR,27,0)),"",VLOOKUP(J17,人事资料!D:AR,27,0))</f>
        <v>0</v>
      </c>
      <c r="M17" s="67" t="str">
        <f t="shared" si="1"/>
        <v/>
      </c>
      <c r="N17" s="69">
        <v>30</v>
      </c>
      <c r="O17" s="69">
        <v>30</v>
      </c>
      <c r="P17" s="70"/>
      <c r="Q17" s="80">
        <v>5</v>
      </c>
      <c r="R17" s="80">
        <v>3</v>
      </c>
      <c r="S17" s="80">
        <f>39+8</f>
        <v>47</v>
      </c>
      <c r="T17" s="80"/>
      <c r="U17" s="80">
        <v>53</v>
      </c>
      <c r="V17" s="83">
        <f t="shared" si="2"/>
        <v>2491</v>
      </c>
      <c r="W17" s="84">
        <v>0.33</v>
      </c>
      <c r="X17" s="79"/>
      <c r="Y17" s="79"/>
      <c r="Z17" s="88"/>
      <c r="AA17" s="90"/>
      <c r="AB17" s="90"/>
      <c r="AC17" s="88"/>
      <c r="AD17" s="88"/>
      <c r="AE17" s="88"/>
      <c r="AF17" s="89"/>
      <c r="AG17" s="97"/>
      <c r="AH17" s="97"/>
      <c r="AI17" s="85">
        <f t="shared" si="14"/>
        <v>822.03000000000009</v>
      </c>
      <c r="AJ17" s="97"/>
      <c r="AK17" s="97"/>
      <c r="AL17" s="99"/>
      <c r="AM17" s="97"/>
      <c r="AN17" s="99"/>
      <c r="AO17" s="97"/>
      <c r="AP17" s="99"/>
      <c r="AQ17" s="99"/>
      <c r="AR17" s="97"/>
      <c r="AS17" s="97"/>
      <c r="AT17" s="97"/>
      <c r="AU17" s="99">
        <v>200</v>
      </c>
      <c r="AV17" s="97"/>
      <c r="AW17" s="97"/>
      <c r="AX17" s="99">
        <f>150+480+100+90+120</f>
        <v>940</v>
      </c>
      <c r="AY17" s="99"/>
      <c r="AZ17" s="99">
        <v>3000</v>
      </c>
      <c r="BA17" s="105">
        <f t="shared" si="3"/>
        <v>4140</v>
      </c>
      <c r="BB17" s="64">
        <v>-20</v>
      </c>
      <c r="BC17" s="107"/>
      <c r="BD17" s="88"/>
      <c r="BE17" s="88"/>
      <c r="BF17" s="105">
        <f t="shared" si="4"/>
        <v>-20</v>
      </c>
      <c r="BG17" s="105">
        <f t="shared" si="5"/>
        <v>4942.03</v>
      </c>
      <c r="BH17" s="107">
        <v>100</v>
      </c>
      <c r="BI17" s="109">
        <f t="shared" si="6"/>
        <v>317.43</v>
      </c>
      <c r="BJ17" s="110">
        <f>IF(G17="外教",ROUND(MAX((BG17-BH17-BI17-4800)*{0.03,0.1,0.2,0.25,0.3,0.35,0.45}-{0,105,555,1005,2755,5505,13505},0),2),ROUND(MAX((BG17-BH17-BI17-3500)*{0.03,0.1,0.2,0.25,0.3,0.35,0.45}-{0,105,555,1005,2755,5505,13505},0),2))</f>
        <v>30.74</v>
      </c>
      <c r="BK17" s="92">
        <f t="shared" si="7"/>
        <v>4493.8599999999997</v>
      </c>
      <c r="BL17" s="109"/>
      <c r="BM17" s="92">
        <f t="shared" si="8"/>
        <v>4493.8599999999997</v>
      </c>
      <c r="BN17" s="106"/>
      <c r="BR17" s="53">
        <f t="shared" si="0"/>
        <v>42855</v>
      </c>
      <c r="BS17" s="111" t="e">
        <f t="shared" si="10"/>
        <v>#VALUE!</v>
      </c>
    </row>
    <row r="18" spans="1:71" ht="15" customHeight="1">
      <c r="A18" s="56">
        <v>12</v>
      </c>
      <c r="B18" s="59" t="str">
        <f t="shared" si="11"/>
        <v>4月</v>
      </c>
      <c r="C18" s="59" t="str">
        <f t="shared" si="12"/>
        <v>华景</v>
      </c>
      <c r="D18" s="59" t="str">
        <f t="shared" si="13"/>
        <v>教学部</v>
      </c>
      <c r="E18" s="59" t="s">
        <v>82</v>
      </c>
      <c r="F18" s="61"/>
      <c r="G18" s="59" t="s">
        <v>80</v>
      </c>
      <c r="H18" s="59" t="s">
        <v>77</v>
      </c>
      <c r="I18" s="59" t="s">
        <v>83</v>
      </c>
      <c r="J18" s="71" t="s">
        <v>540</v>
      </c>
      <c r="K18" s="65" t="str">
        <f>IF(ISERROR(VLOOKUP(J18,#REF!,26,0)),"",VLOOKUP(J18,#REF!,26,0))</f>
        <v/>
      </c>
      <c r="L18" s="66">
        <f>IF(ISERROR(VLOOKUP(J18,人事资料!D:AR,27,0)),"",VLOOKUP(J18,人事资料!D:AR,27,0))</f>
        <v>0</v>
      </c>
      <c r="M18" s="67" t="str">
        <f t="shared" si="1"/>
        <v/>
      </c>
      <c r="N18" s="69">
        <v>30</v>
      </c>
      <c r="O18" s="69">
        <v>30</v>
      </c>
      <c r="P18" s="70"/>
      <c r="Q18" s="80"/>
      <c r="R18" s="80"/>
      <c r="S18" s="80"/>
      <c r="T18" s="80"/>
      <c r="U18" s="80"/>
      <c r="V18" s="83">
        <f t="shared" si="2"/>
        <v>0</v>
      </c>
      <c r="W18" s="84"/>
      <c r="X18" s="79"/>
      <c r="Y18" s="79"/>
      <c r="Z18" s="88"/>
      <c r="AA18" s="90"/>
      <c r="AB18" s="90"/>
      <c r="AC18" s="88"/>
      <c r="AD18" s="88"/>
      <c r="AE18" s="88"/>
      <c r="AF18" s="89"/>
      <c r="AG18" s="97"/>
      <c r="AH18" s="97"/>
      <c r="AI18" s="85">
        <f t="shared" si="14"/>
        <v>0</v>
      </c>
      <c r="AJ18" s="97"/>
      <c r="AK18" s="97"/>
      <c r="AL18" s="99"/>
      <c r="AM18" s="97"/>
      <c r="AN18" s="99"/>
      <c r="AO18" s="97"/>
      <c r="AP18" s="99"/>
      <c r="AQ18" s="99"/>
      <c r="AR18" s="97"/>
      <c r="AS18" s="97"/>
      <c r="AT18" s="97"/>
      <c r="AU18" s="99">
        <v>200</v>
      </c>
      <c r="AV18" s="97"/>
      <c r="AW18" s="97"/>
      <c r="AX18" s="99"/>
      <c r="AY18" s="99"/>
      <c r="AZ18" s="99">
        <v>3000</v>
      </c>
      <c r="BA18" s="105">
        <f t="shared" si="3"/>
        <v>3200</v>
      </c>
      <c r="BB18" s="106">
        <v>-20</v>
      </c>
      <c r="BC18" s="88"/>
      <c r="BD18" s="88"/>
      <c r="BE18" s="88"/>
      <c r="BF18" s="105">
        <f t="shared" si="4"/>
        <v>-20</v>
      </c>
      <c r="BG18" s="105">
        <f t="shared" si="5"/>
        <v>3180</v>
      </c>
      <c r="BH18" s="107"/>
      <c r="BI18" s="109">
        <f t="shared" si="6"/>
        <v>317.43</v>
      </c>
      <c r="BJ18" s="110">
        <f>IF(G18="外教",ROUND(MAX((BG18-BH18-BI18-4800)*{0.03,0.1,0.2,0.25,0.3,0.35,0.45}-{0,105,555,1005,2755,5505,13505},0),2),ROUND(MAX((BG18-BH18-BI18-3500)*{0.03,0.1,0.2,0.25,0.3,0.35,0.45}-{0,105,555,1005,2755,5505,13505},0),2))</f>
        <v>0</v>
      </c>
      <c r="BK18" s="92">
        <f t="shared" si="7"/>
        <v>2862.57</v>
      </c>
      <c r="BL18" s="109"/>
      <c r="BM18" s="92">
        <f t="shared" si="8"/>
        <v>2862.57</v>
      </c>
      <c r="BN18" s="106"/>
      <c r="BR18" s="53">
        <f t="shared" si="0"/>
        <v>42855</v>
      </c>
      <c r="BS18" s="111" t="e">
        <f t="shared" si="10"/>
        <v>#VALUE!</v>
      </c>
    </row>
    <row r="19" spans="1:71" ht="15" customHeight="1">
      <c r="A19" s="56">
        <v>13</v>
      </c>
      <c r="B19" s="59" t="str">
        <f t="shared" si="11"/>
        <v>4月</v>
      </c>
      <c r="C19" s="59" t="str">
        <f t="shared" si="12"/>
        <v>华景</v>
      </c>
      <c r="D19" s="59" t="str">
        <f t="shared" si="13"/>
        <v>教学部</v>
      </c>
      <c r="E19" s="59" t="s">
        <v>82</v>
      </c>
      <c r="F19" s="58"/>
      <c r="G19" s="59" t="s">
        <v>80</v>
      </c>
      <c r="H19" s="59" t="s">
        <v>77</v>
      </c>
      <c r="I19" s="59" t="s">
        <v>83</v>
      </c>
      <c r="J19" s="71" t="s">
        <v>539</v>
      </c>
      <c r="K19" s="65" t="str">
        <f>IF(ISERROR(VLOOKUP(J19,#REF!,26,0)),"",VLOOKUP(J19,#REF!,26,0))</f>
        <v/>
      </c>
      <c r="L19" s="66" t="str">
        <f>IF(ISERROR(VLOOKUP(J19,#REF!,27,0)),"",VLOOKUP(J19,#REF!,27,0))</f>
        <v/>
      </c>
      <c r="M19" s="67" t="str">
        <f t="shared" si="1"/>
        <v/>
      </c>
      <c r="N19" s="69">
        <v>30</v>
      </c>
      <c r="O19" s="69">
        <v>30</v>
      </c>
      <c r="P19" s="70"/>
      <c r="Q19" s="80"/>
      <c r="R19" s="80"/>
      <c r="S19" s="80"/>
      <c r="T19" s="80"/>
      <c r="U19" s="80"/>
      <c r="V19" s="83">
        <f t="shared" si="2"/>
        <v>0</v>
      </c>
      <c r="W19" s="84"/>
      <c r="X19" s="79"/>
      <c r="Y19" s="79"/>
      <c r="Z19" s="88"/>
      <c r="AA19" s="90"/>
      <c r="AB19" s="90"/>
      <c r="AC19" s="88"/>
      <c r="AD19" s="88"/>
      <c r="AE19" s="88"/>
      <c r="AF19" s="89"/>
      <c r="AG19" s="97"/>
      <c r="AH19" s="97"/>
      <c r="AI19" s="85">
        <f t="shared" si="14"/>
        <v>0</v>
      </c>
      <c r="AJ19" s="97"/>
      <c r="AK19" s="97"/>
      <c r="AL19" s="99"/>
      <c r="AM19" s="97"/>
      <c r="AN19" s="97"/>
      <c r="AO19" s="97"/>
      <c r="AP19" s="99"/>
      <c r="AQ19" s="99"/>
      <c r="AR19" s="97"/>
      <c r="AS19" s="97"/>
      <c r="AT19" s="97"/>
      <c r="AU19" s="99">
        <v>200</v>
      </c>
      <c r="AV19" s="97"/>
      <c r="AW19" s="97"/>
      <c r="AX19" s="99"/>
      <c r="AY19" s="99"/>
      <c r="AZ19" s="99">
        <v>3000</v>
      </c>
      <c r="BA19" s="105">
        <f t="shared" si="3"/>
        <v>3200</v>
      </c>
      <c r="BB19" s="64">
        <v>-20</v>
      </c>
      <c r="BC19" s="107"/>
      <c r="BD19" s="88"/>
      <c r="BE19" s="88"/>
      <c r="BF19" s="105">
        <f t="shared" si="4"/>
        <v>-20</v>
      </c>
      <c r="BG19" s="105">
        <f t="shared" si="5"/>
        <v>3180</v>
      </c>
      <c r="BH19" s="107"/>
      <c r="BI19" s="109">
        <f t="shared" si="6"/>
        <v>317.43</v>
      </c>
      <c r="BJ19" s="110">
        <f>IF(G19="外教",ROUND(MAX((BG19-BH19-BI19-4800)*{0.03,0.1,0.2,0.25,0.3,0.35,0.45}-{0,105,555,1005,2755,5505,13505},0),2),ROUND(MAX((BG19-BH19-BI19-3500)*{0.03,0.1,0.2,0.25,0.3,0.35,0.45}-{0,105,555,1005,2755,5505,13505},0),2))</f>
        <v>0</v>
      </c>
      <c r="BK19" s="92">
        <f t="shared" si="7"/>
        <v>2862.57</v>
      </c>
      <c r="BL19" s="109"/>
      <c r="BM19" s="92">
        <f t="shared" si="8"/>
        <v>2862.57</v>
      </c>
      <c r="BN19" s="106"/>
      <c r="BR19" s="53">
        <f t="shared" si="0"/>
        <v>42855</v>
      </c>
      <c r="BS19" s="111" t="e">
        <f t="shared" si="10"/>
        <v>#VALUE!</v>
      </c>
    </row>
    <row r="20" spans="1:71" ht="15" customHeight="1">
      <c r="A20" s="56">
        <v>14</v>
      </c>
      <c r="B20" s="59" t="str">
        <f t="shared" si="11"/>
        <v/>
      </c>
      <c r="C20" s="59" t="str">
        <f t="shared" si="12"/>
        <v/>
      </c>
      <c r="D20" s="59" t="str">
        <f t="shared" si="13"/>
        <v/>
      </c>
      <c r="E20" s="59"/>
      <c r="F20" s="58"/>
      <c r="G20" s="59"/>
      <c r="H20" s="59"/>
      <c r="I20" s="59"/>
      <c r="J20" s="71"/>
      <c r="K20" s="65" t="str">
        <f>IF(ISERROR(VLOOKUP(J20,#REF!,26,0)),"",VLOOKUP(J20,#REF!,26,0))</f>
        <v/>
      </c>
      <c r="L20" s="66" t="str">
        <f>IF(ISERROR(VLOOKUP(J20,#REF!,27,0)),"",VLOOKUP(J20,#REF!,27,0))</f>
        <v/>
      </c>
      <c r="M20" s="67" t="str">
        <f t="shared" si="1"/>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4"/>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7"/>
        <v>0</v>
      </c>
      <c r="BL20" s="109"/>
      <c r="BM20" s="92">
        <f t="shared" si="8"/>
        <v>0</v>
      </c>
      <c r="BN20" s="106"/>
      <c r="BR20" s="53">
        <f t="shared" si="0"/>
        <v>0</v>
      </c>
      <c r="BS20" s="111" t="e">
        <f t="shared" si="10"/>
        <v>#VALUE!</v>
      </c>
    </row>
    <row r="21" spans="1:71" ht="15" customHeight="1">
      <c r="A21" s="56">
        <v>15</v>
      </c>
      <c r="B21" s="59" t="str">
        <f t="shared" si="11"/>
        <v/>
      </c>
      <c r="C21" s="59" t="str">
        <f t="shared" si="12"/>
        <v/>
      </c>
      <c r="D21" s="59" t="str">
        <f t="shared" si="13"/>
        <v/>
      </c>
      <c r="E21" s="59"/>
      <c r="F21" s="58"/>
      <c r="G21" s="59"/>
      <c r="H21" s="59"/>
      <c r="I21" s="59"/>
      <c r="J21" s="71"/>
      <c r="K21" s="65" t="str">
        <f>IF(ISERROR(VLOOKUP(J21,#REF!,26,0)),"",VLOOKUP(J21,#REF!,26,0))</f>
        <v/>
      </c>
      <c r="L21" s="66" t="str">
        <f>IF(ISERROR(VLOOKUP(J21,#REF!,27,0)),"",VLOOKUP(J21,#REF!,27,0))</f>
        <v/>
      </c>
      <c r="M21" s="67" t="str">
        <f t="shared" si="1"/>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4"/>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7"/>
        <v>0</v>
      </c>
      <c r="BL21" s="109"/>
      <c r="BM21" s="92">
        <f t="shared" si="8"/>
        <v>0</v>
      </c>
      <c r="BN21" s="106"/>
      <c r="BR21" s="53">
        <f t="shared" si="0"/>
        <v>0</v>
      </c>
      <c r="BS21" s="111" t="e">
        <f t="shared" si="10"/>
        <v>#VALUE!</v>
      </c>
    </row>
    <row r="22" spans="1:71" ht="15" customHeight="1">
      <c r="A22" s="56">
        <v>16</v>
      </c>
      <c r="B22" s="59" t="str">
        <f t="shared" si="11"/>
        <v/>
      </c>
      <c r="C22" s="59" t="str">
        <f t="shared" si="12"/>
        <v/>
      </c>
      <c r="D22" s="59" t="str">
        <f t="shared" si="13"/>
        <v/>
      </c>
      <c r="E22" s="59"/>
      <c r="F22" s="58"/>
      <c r="G22" s="59"/>
      <c r="H22" s="59"/>
      <c r="I22" s="59"/>
      <c r="J22" s="71"/>
      <c r="K22" s="65" t="str">
        <f>IF(ISERROR(VLOOKUP(J22,#REF!,26,0)),"",VLOOKUP(J22,#REF!,26,0))</f>
        <v/>
      </c>
      <c r="L22" s="66" t="str">
        <f>IF(ISERROR(VLOOKUP(J22,#REF!,27,0)),"",VLOOKUP(J22,#REF!,27,0))</f>
        <v/>
      </c>
      <c r="M22" s="67" t="str">
        <f t="shared" si="1"/>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4"/>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7"/>
        <v>0</v>
      </c>
      <c r="BL22" s="109"/>
      <c r="BM22" s="92">
        <f t="shared" si="8"/>
        <v>0</v>
      </c>
      <c r="BN22" s="106"/>
      <c r="BR22" s="53">
        <f t="shared" si="0"/>
        <v>0</v>
      </c>
      <c r="BS22" s="111" t="e">
        <f t="shared" si="10"/>
        <v>#VALUE!</v>
      </c>
    </row>
    <row r="23" spans="1:71" ht="15" customHeight="1">
      <c r="A23" s="56">
        <v>17</v>
      </c>
      <c r="B23" s="59" t="str">
        <f t="shared" si="11"/>
        <v/>
      </c>
      <c r="C23" s="59" t="str">
        <f t="shared" si="12"/>
        <v/>
      </c>
      <c r="D23" s="59" t="str">
        <f t="shared" si="13"/>
        <v/>
      </c>
      <c r="E23" s="59"/>
      <c r="F23" s="58"/>
      <c r="G23" s="59"/>
      <c r="H23" s="59"/>
      <c r="I23" s="59"/>
      <c r="J23" s="71"/>
      <c r="K23" s="65" t="str">
        <f>IF(ISERROR(VLOOKUP(J23,#REF!,26,0)),"",VLOOKUP(J23,#REF!,26,0))</f>
        <v/>
      </c>
      <c r="L23" s="66" t="str">
        <f>IF(ISERROR(VLOOKUP(J23,#REF!,27,0)),"",VLOOKUP(J23,#REF!,27,0))</f>
        <v/>
      </c>
      <c r="M23" s="67" t="str">
        <f t="shared" si="1"/>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4"/>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7"/>
        <v>0</v>
      </c>
      <c r="BL23" s="109"/>
      <c r="BM23" s="92">
        <f t="shared" si="8"/>
        <v>0</v>
      </c>
      <c r="BN23" s="106"/>
      <c r="BR23" s="53">
        <f t="shared" si="0"/>
        <v>0</v>
      </c>
      <c r="BS23" s="111" t="e">
        <f t="shared" si="10"/>
        <v>#VALUE!</v>
      </c>
    </row>
    <row r="24" spans="1:71" ht="15" customHeight="1">
      <c r="A24" s="56">
        <v>18</v>
      </c>
      <c r="B24" s="59" t="str">
        <f t="shared" si="11"/>
        <v/>
      </c>
      <c r="C24" s="59" t="str">
        <f t="shared" si="12"/>
        <v/>
      </c>
      <c r="D24" s="59" t="str">
        <f t="shared" si="13"/>
        <v/>
      </c>
      <c r="E24" s="59"/>
      <c r="F24" s="58"/>
      <c r="G24" s="59"/>
      <c r="H24" s="59"/>
      <c r="I24" s="59"/>
      <c r="J24" s="71"/>
      <c r="K24" s="65" t="str">
        <f>IF(ISERROR(VLOOKUP(J24,#REF!,26,0)),"",VLOOKUP(J24,#REF!,26,0))</f>
        <v/>
      </c>
      <c r="L24" s="66" t="str">
        <f>IF(ISERROR(VLOOKUP(J24,#REF!,27,0)),"",VLOOKUP(J24,#REF!,27,0))</f>
        <v/>
      </c>
      <c r="M24" s="67" t="str">
        <f t="shared" si="1"/>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4"/>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7"/>
        <v>0</v>
      </c>
      <c r="BL24" s="109"/>
      <c r="BM24" s="92">
        <f t="shared" si="8"/>
        <v>0</v>
      </c>
      <c r="BN24" s="106"/>
      <c r="BR24" s="53">
        <f t="shared" si="0"/>
        <v>0</v>
      </c>
      <c r="BS24" s="111" t="e">
        <f t="shared" si="10"/>
        <v>#VALUE!</v>
      </c>
    </row>
    <row r="25" spans="1:71" ht="15" customHeight="1">
      <c r="A25" s="56">
        <v>19</v>
      </c>
      <c r="B25" s="59" t="str">
        <f t="shared" si="11"/>
        <v/>
      </c>
      <c r="C25" s="59" t="str">
        <f t="shared" si="12"/>
        <v/>
      </c>
      <c r="D25" s="59" t="str">
        <f t="shared" si="13"/>
        <v/>
      </c>
      <c r="E25" s="59"/>
      <c r="F25" s="58"/>
      <c r="G25" s="59"/>
      <c r="H25" s="59"/>
      <c r="I25" s="59"/>
      <c r="J25" s="71"/>
      <c r="K25" s="65" t="str">
        <f>IF(ISERROR(VLOOKUP(J25,#REF!,26,0)),"",VLOOKUP(J25,#REF!,26,0))</f>
        <v/>
      </c>
      <c r="L25" s="66" t="str">
        <f>IF(ISERROR(VLOOKUP(J25,#REF!,27,0)),"",VLOOKUP(J25,#REF!,27,0))</f>
        <v/>
      </c>
      <c r="M25" s="67" t="str">
        <f t="shared" si="1"/>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4"/>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7"/>
        <v>0</v>
      </c>
      <c r="BL25" s="109"/>
      <c r="BM25" s="92">
        <f t="shared" si="8"/>
        <v>0</v>
      </c>
      <c r="BN25" s="106"/>
      <c r="BR25" s="53">
        <f t="shared" si="0"/>
        <v>0</v>
      </c>
      <c r="BS25" s="111" t="e">
        <f t="shared" si="10"/>
        <v>#VALUE!</v>
      </c>
    </row>
    <row r="26" spans="1:71" ht="15" customHeight="1">
      <c r="A26" s="56">
        <v>20</v>
      </c>
      <c r="B26" s="59" t="str">
        <f t="shared" si="11"/>
        <v/>
      </c>
      <c r="C26" s="59" t="str">
        <f t="shared" si="12"/>
        <v/>
      </c>
      <c r="D26" s="59" t="str">
        <f t="shared" si="13"/>
        <v/>
      </c>
      <c r="E26" s="59"/>
      <c r="F26" s="58"/>
      <c r="G26" s="59"/>
      <c r="H26" s="59"/>
      <c r="I26" s="59"/>
      <c r="J26" s="71"/>
      <c r="K26" s="65" t="str">
        <f>IF(ISERROR(VLOOKUP(J26,#REF!,26,0)),"",VLOOKUP(J26,#REF!,26,0))</f>
        <v/>
      </c>
      <c r="L26" s="66" t="str">
        <f>IF(ISERROR(VLOOKUP(J26,#REF!,27,0)),"",VLOOKUP(J26,#REF!,27,0))</f>
        <v/>
      </c>
      <c r="M26" s="67" t="str">
        <f t="shared" si="1"/>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4"/>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7"/>
        <v>0</v>
      </c>
      <c r="BL26" s="109"/>
      <c r="BM26" s="92">
        <f t="shared" si="8"/>
        <v>0</v>
      </c>
      <c r="BN26" s="106"/>
      <c r="BR26" s="53">
        <f t="shared" si="0"/>
        <v>0</v>
      </c>
      <c r="BS26" s="111" t="e">
        <f t="shared" si="10"/>
        <v>#VALUE!</v>
      </c>
    </row>
    <row r="27" spans="1:71" ht="15" customHeight="1">
      <c r="A27" s="56">
        <v>21</v>
      </c>
      <c r="B27" s="59" t="str">
        <f t="shared" si="11"/>
        <v/>
      </c>
      <c r="C27" s="59" t="str">
        <f t="shared" si="12"/>
        <v/>
      </c>
      <c r="D27" s="59" t="str">
        <f t="shared" si="13"/>
        <v/>
      </c>
      <c r="E27" s="59"/>
      <c r="F27" s="58"/>
      <c r="G27" s="59"/>
      <c r="H27" s="59"/>
      <c r="I27" s="59"/>
      <c r="J27" s="71"/>
      <c r="K27" s="65" t="str">
        <f>IF(ISERROR(VLOOKUP(J27,#REF!,26,0)),"",VLOOKUP(J27,#REF!,26,0))</f>
        <v/>
      </c>
      <c r="L27" s="66" t="str">
        <f>IF(ISERROR(VLOOKUP(J27,#REF!,27,0)),"",VLOOKUP(J27,#REF!,27,0))</f>
        <v/>
      </c>
      <c r="M27" s="67" t="str">
        <f t="shared" si="1"/>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4"/>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7"/>
        <v>0</v>
      </c>
      <c r="BL27" s="109"/>
      <c r="BM27" s="92">
        <f t="shared" si="8"/>
        <v>0</v>
      </c>
      <c r="BN27" s="106"/>
      <c r="BR27" s="53">
        <f t="shared" si="0"/>
        <v>0</v>
      </c>
      <c r="BS27" s="111" t="e">
        <f t="shared" si="10"/>
        <v>#VALUE!</v>
      </c>
    </row>
    <row r="28" spans="1:71" ht="15" customHeight="1">
      <c r="A28" s="56">
        <v>22</v>
      </c>
      <c r="B28" s="59" t="str">
        <f t="shared" si="11"/>
        <v/>
      </c>
      <c r="C28" s="59" t="str">
        <f t="shared" si="12"/>
        <v/>
      </c>
      <c r="D28" s="59" t="str">
        <f t="shared" si="13"/>
        <v/>
      </c>
      <c r="E28" s="59"/>
      <c r="F28" s="58"/>
      <c r="G28" s="59"/>
      <c r="H28" s="59"/>
      <c r="I28" s="59"/>
      <c r="J28" s="71"/>
      <c r="K28" s="65" t="str">
        <f>IF(ISERROR(VLOOKUP(J28,#REF!,26,0)),"",VLOOKUP(J28,#REF!,26,0))</f>
        <v/>
      </c>
      <c r="L28" s="66" t="str">
        <f>IF(ISERROR(VLOOKUP(J28,#REF!,27,0)),"",VLOOKUP(J28,#REF!,27,0))</f>
        <v/>
      </c>
      <c r="M28" s="67" t="str">
        <f t="shared" si="1"/>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4"/>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7"/>
        <v>0</v>
      </c>
      <c r="BL28" s="109"/>
      <c r="BM28" s="92">
        <f t="shared" si="8"/>
        <v>0</v>
      </c>
      <c r="BN28" s="106"/>
      <c r="BR28" s="53">
        <f t="shared" si="0"/>
        <v>0</v>
      </c>
      <c r="BS28" s="111" t="e">
        <f t="shared" si="10"/>
        <v>#VALUE!</v>
      </c>
    </row>
    <row r="29" spans="1:71" ht="15" customHeight="1">
      <c r="A29" s="56">
        <v>23</v>
      </c>
      <c r="B29" s="59" t="str">
        <f t="shared" si="11"/>
        <v/>
      </c>
      <c r="C29" s="59" t="str">
        <f t="shared" si="12"/>
        <v/>
      </c>
      <c r="D29" s="59" t="str">
        <f t="shared" si="13"/>
        <v/>
      </c>
      <c r="E29" s="59"/>
      <c r="F29" s="58"/>
      <c r="G29" s="59"/>
      <c r="H29" s="59"/>
      <c r="I29" s="59"/>
      <c r="J29" s="71"/>
      <c r="K29" s="65" t="str">
        <f>IF(ISERROR(VLOOKUP(J29,#REF!,26,0)),"",VLOOKUP(J29,#REF!,26,0))</f>
        <v/>
      </c>
      <c r="L29" s="66" t="str">
        <f>IF(ISERROR(VLOOKUP(J29,#REF!,27,0)),"",VLOOKUP(J29,#REF!,27,0))</f>
        <v/>
      </c>
      <c r="M29" s="67" t="str">
        <f t="shared" si="1"/>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4"/>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7"/>
        <v>0</v>
      </c>
      <c r="BL29" s="109"/>
      <c r="BM29" s="92">
        <f t="shared" si="8"/>
        <v>0</v>
      </c>
      <c r="BN29" s="106"/>
      <c r="BR29" s="53">
        <f t="shared" si="0"/>
        <v>0</v>
      </c>
      <c r="BS29" s="111" t="e">
        <f t="shared" si="10"/>
        <v>#VALUE!</v>
      </c>
    </row>
    <row r="30" spans="1:71" ht="15" customHeight="1">
      <c r="A30" s="56">
        <v>24</v>
      </c>
      <c r="B30" s="59" t="str">
        <f t="shared" si="11"/>
        <v/>
      </c>
      <c r="C30" s="59" t="str">
        <f t="shared" si="12"/>
        <v/>
      </c>
      <c r="D30" s="59" t="str">
        <f t="shared" si="13"/>
        <v/>
      </c>
      <c r="E30" s="59"/>
      <c r="F30" s="58"/>
      <c r="G30" s="59"/>
      <c r="H30" s="59"/>
      <c r="I30" s="59"/>
      <c r="J30" s="71"/>
      <c r="K30" s="65" t="str">
        <f>IF(ISERROR(VLOOKUP(J30,#REF!,26,0)),"",VLOOKUP(J30,#REF!,26,0))</f>
        <v/>
      </c>
      <c r="L30" s="66" t="str">
        <f>IF(ISERROR(VLOOKUP(J30,#REF!,27,0)),"",VLOOKUP(J30,#REF!,27,0))</f>
        <v/>
      </c>
      <c r="M30" s="67" t="str">
        <f t="shared" si="1"/>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4"/>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7"/>
        <v>0</v>
      </c>
      <c r="BL30" s="109"/>
      <c r="BM30" s="92">
        <f t="shared" si="8"/>
        <v>0</v>
      </c>
      <c r="BN30" s="106"/>
      <c r="BR30" s="53">
        <f t="shared" si="0"/>
        <v>0</v>
      </c>
      <c r="BS30" s="111" t="e">
        <f t="shared" si="10"/>
        <v>#VALUE!</v>
      </c>
    </row>
    <row r="31" spans="1:71" ht="15" customHeight="1">
      <c r="A31" s="56">
        <v>25</v>
      </c>
      <c r="B31" s="59" t="str">
        <f t="shared" si="11"/>
        <v/>
      </c>
      <c r="C31" s="59" t="str">
        <f t="shared" si="12"/>
        <v/>
      </c>
      <c r="D31" s="59" t="str">
        <f t="shared" si="13"/>
        <v/>
      </c>
      <c r="E31" s="59"/>
      <c r="F31" s="58"/>
      <c r="G31" s="59"/>
      <c r="H31" s="59"/>
      <c r="I31" s="59"/>
      <c r="J31" s="71"/>
      <c r="K31" s="65" t="str">
        <f>IF(ISERROR(VLOOKUP(J31,#REF!,26,0)),"",VLOOKUP(J31,#REF!,26,0))</f>
        <v/>
      </c>
      <c r="L31" s="66" t="str">
        <f>IF(ISERROR(VLOOKUP(J31,#REF!,27,0)),"",VLOOKUP(J31,#REF!,27,0))</f>
        <v/>
      </c>
      <c r="M31" s="67" t="str">
        <f t="shared" si="1"/>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4"/>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7"/>
        <v>0</v>
      </c>
      <c r="BL31" s="109"/>
      <c r="BM31" s="92">
        <f t="shared" si="8"/>
        <v>0</v>
      </c>
      <c r="BN31" s="106"/>
      <c r="BR31" s="53">
        <f t="shared" si="0"/>
        <v>0</v>
      </c>
      <c r="BS31" s="111" t="e">
        <f t="shared" si="10"/>
        <v>#VALUE!</v>
      </c>
    </row>
    <row r="32" spans="1:71" ht="15" customHeight="1">
      <c r="A32" s="56">
        <v>26</v>
      </c>
      <c r="B32" s="59" t="str">
        <f t="shared" si="11"/>
        <v/>
      </c>
      <c r="C32" s="59" t="str">
        <f t="shared" si="12"/>
        <v/>
      </c>
      <c r="D32" s="59" t="str">
        <f t="shared" si="13"/>
        <v/>
      </c>
      <c r="E32" s="59"/>
      <c r="F32" s="58"/>
      <c r="G32" s="59"/>
      <c r="H32" s="59"/>
      <c r="I32" s="59"/>
      <c r="J32" s="71"/>
      <c r="K32" s="65" t="str">
        <f>IF(ISERROR(VLOOKUP(J32,#REF!,26,0)),"",VLOOKUP(J32,#REF!,26,0))</f>
        <v/>
      </c>
      <c r="L32" s="66" t="str">
        <f>IF(ISERROR(VLOOKUP(J32,#REF!,27,0)),"",VLOOKUP(J32,#REF!,27,0))</f>
        <v/>
      </c>
      <c r="M32" s="67" t="str">
        <f t="shared" si="1"/>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4"/>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7"/>
        <v>0</v>
      </c>
      <c r="BL32" s="109"/>
      <c r="BM32" s="92">
        <f t="shared" si="8"/>
        <v>0</v>
      </c>
      <c r="BN32" s="106"/>
      <c r="BR32" s="53">
        <f t="shared" si="0"/>
        <v>0</v>
      </c>
      <c r="BS32" s="111" t="e">
        <f t="shared" si="10"/>
        <v>#VALUE!</v>
      </c>
    </row>
    <row r="33" spans="1:83" ht="15" customHeight="1">
      <c r="A33" s="56">
        <v>27</v>
      </c>
      <c r="B33" s="59" t="str">
        <f t="shared" si="11"/>
        <v/>
      </c>
      <c r="C33" s="59" t="str">
        <f t="shared" si="12"/>
        <v/>
      </c>
      <c r="D33" s="59" t="str">
        <f t="shared" si="13"/>
        <v/>
      </c>
      <c r="E33" s="59"/>
      <c r="F33" s="58"/>
      <c r="G33" s="59"/>
      <c r="H33" s="59"/>
      <c r="I33" s="59"/>
      <c r="J33" s="71"/>
      <c r="K33" s="65" t="str">
        <f>IF(ISERROR(VLOOKUP(J33,#REF!,26,0)),"",VLOOKUP(J33,#REF!,26,0))</f>
        <v/>
      </c>
      <c r="L33" s="66" t="str">
        <f>IF(ISERROR(VLOOKUP(J33,#REF!,27,0)),"",VLOOKUP(J33,#REF!,27,0))</f>
        <v/>
      </c>
      <c r="M33" s="67" t="str">
        <f t="shared" si="1"/>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4"/>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7"/>
        <v>0</v>
      </c>
      <c r="BL33" s="109"/>
      <c r="BM33" s="92">
        <f t="shared" si="8"/>
        <v>0</v>
      </c>
      <c r="BN33" s="106"/>
      <c r="BR33" s="53">
        <f t="shared" si="0"/>
        <v>0</v>
      </c>
      <c r="BS33" s="111" t="e">
        <f t="shared" si="10"/>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211</v>
      </c>
      <c r="R34" s="85">
        <f t="shared" ref="R34:BM34" si="15">SUM(R7:R33)</f>
        <v>77</v>
      </c>
      <c r="S34" s="85">
        <f t="shared" si="15"/>
        <v>1907</v>
      </c>
      <c r="T34" s="85">
        <f t="shared" si="15"/>
        <v>0</v>
      </c>
      <c r="U34" s="85">
        <f t="shared" si="15"/>
        <v>477</v>
      </c>
      <c r="V34" s="85">
        <f t="shared" si="15"/>
        <v>96301</v>
      </c>
      <c r="W34" s="85">
        <f t="shared" si="15"/>
        <v>3.0040000000000004</v>
      </c>
      <c r="X34" s="85">
        <f t="shared" si="15"/>
        <v>0</v>
      </c>
      <c r="Y34" s="85"/>
      <c r="Z34" s="85">
        <f t="shared" si="15"/>
        <v>0</v>
      </c>
      <c r="AA34" s="85">
        <f t="shared" si="15"/>
        <v>0</v>
      </c>
      <c r="AB34" s="85">
        <f t="shared" si="15"/>
        <v>0</v>
      </c>
      <c r="AC34" s="85">
        <f t="shared" si="15"/>
        <v>0</v>
      </c>
      <c r="AD34" s="85">
        <f t="shared" si="15"/>
        <v>0</v>
      </c>
      <c r="AE34" s="85">
        <f t="shared" si="15"/>
        <v>0</v>
      </c>
      <c r="AF34" s="85">
        <f t="shared" si="15"/>
        <v>0</v>
      </c>
      <c r="AG34" s="85">
        <f t="shared" si="15"/>
        <v>0</v>
      </c>
      <c r="AH34" s="85">
        <f t="shared" si="15"/>
        <v>0</v>
      </c>
      <c r="AI34" s="85">
        <f t="shared" si="15"/>
        <v>38216.392</v>
      </c>
      <c r="AJ34" s="85">
        <f t="shared" si="15"/>
        <v>0</v>
      </c>
      <c r="AK34" s="85">
        <f t="shared" si="15"/>
        <v>0</v>
      </c>
      <c r="AL34" s="85">
        <f t="shared" si="15"/>
        <v>0</v>
      </c>
      <c r="AM34" s="85">
        <f t="shared" si="15"/>
        <v>0</v>
      </c>
      <c r="AN34" s="85">
        <f t="shared" si="15"/>
        <v>0</v>
      </c>
      <c r="AO34" s="85">
        <f t="shared" si="15"/>
        <v>2650</v>
      </c>
      <c r="AP34" s="85">
        <f t="shared" si="15"/>
        <v>0</v>
      </c>
      <c r="AQ34" s="85">
        <f t="shared" si="15"/>
        <v>0</v>
      </c>
      <c r="AR34" s="85">
        <f t="shared" si="15"/>
        <v>0</v>
      </c>
      <c r="AS34" s="85"/>
      <c r="AT34" s="85">
        <f t="shared" si="15"/>
        <v>0</v>
      </c>
      <c r="AU34" s="85">
        <f t="shared" si="15"/>
        <v>2600</v>
      </c>
      <c r="AV34" s="85">
        <f t="shared" si="15"/>
        <v>0</v>
      </c>
      <c r="AW34" s="85">
        <f t="shared" si="15"/>
        <v>0</v>
      </c>
      <c r="AX34" s="85">
        <f t="shared" si="15"/>
        <v>5725</v>
      </c>
      <c r="AY34" s="85">
        <f t="shared" si="15"/>
        <v>0</v>
      </c>
      <c r="AZ34" s="85">
        <f t="shared" si="15"/>
        <v>21060</v>
      </c>
      <c r="BA34" s="85">
        <f t="shared" si="15"/>
        <v>32035</v>
      </c>
      <c r="BB34" s="85">
        <f t="shared" si="15"/>
        <v>-260</v>
      </c>
      <c r="BC34" s="85">
        <f t="shared" si="15"/>
        <v>0</v>
      </c>
      <c r="BD34" s="85">
        <f t="shared" si="15"/>
        <v>0</v>
      </c>
      <c r="BE34" s="85">
        <f t="shared" si="15"/>
        <v>0</v>
      </c>
      <c r="BF34" s="85">
        <f t="shared" si="15"/>
        <v>-260</v>
      </c>
      <c r="BG34" s="85">
        <f t="shared" si="15"/>
        <v>69991.391999999993</v>
      </c>
      <c r="BH34" s="85">
        <f t="shared" si="15"/>
        <v>1000</v>
      </c>
      <c r="BI34" s="85">
        <f t="shared" si="15"/>
        <v>4126.5899999999992</v>
      </c>
      <c r="BJ34" s="85">
        <f t="shared" si="15"/>
        <v>1213.4300000000003</v>
      </c>
      <c r="BK34" s="85">
        <f t="shared" si="15"/>
        <v>63651.371999999996</v>
      </c>
      <c r="BL34" s="85">
        <f t="shared" si="15"/>
        <v>0</v>
      </c>
      <c r="BM34" s="85">
        <f t="shared" si="15"/>
        <v>63651.371999999996</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107</v>
      </c>
      <c r="BS53" s="51" t="s">
        <v>4</v>
      </c>
      <c r="BT53" s="51" t="s">
        <v>75</v>
      </c>
      <c r="BU53" s="51">
        <v>0</v>
      </c>
      <c r="BV53" s="51" t="s">
        <v>76</v>
      </c>
      <c r="BW53" s="51" t="s">
        <v>77</v>
      </c>
      <c r="BX53" s="51" t="s">
        <v>78</v>
      </c>
      <c r="BY53" s="51">
        <v>29</v>
      </c>
      <c r="BZ53" s="51">
        <v>2</v>
      </c>
      <c r="CA53" s="51">
        <v>2</v>
      </c>
      <c r="CB53" s="51"/>
      <c r="CC53" s="53">
        <v>42766</v>
      </c>
      <c r="CD53" s="53">
        <f t="shared" ref="CD53:CD66" si="16">VLOOKUP(B7,BQ:CC,13,0)</f>
        <v>42855</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109</v>
      </c>
      <c r="BS54" s="51" t="s">
        <v>5</v>
      </c>
      <c r="BT54" s="51" t="s">
        <v>82</v>
      </c>
      <c r="BU54" s="51">
        <v>0.5</v>
      </c>
      <c r="BV54" s="51" t="s">
        <v>110</v>
      </c>
      <c r="BW54" s="51" t="s">
        <v>111</v>
      </c>
      <c r="BX54" s="51" t="s">
        <v>83</v>
      </c>
      <c r="BY54" s="51">
        <v>30</v>
      </c>
      <c r="BZ54" s="51">
        <v>3</v>
      </c>
      <c r="CA54" s="51">
        <v>3</v>
      </c>
      <c r="CB54" s="51"/>
      <c r="CC54" s="53">
        <v>42794</v>
      </c>
      <c r="CD54" s="53">
        <f t="shared" si="16"/>
        <v>42855</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74</v>
      </c>
      <c r="BS55" s="51" t="s">
        <v>113</v>
      </c>
      <c r="BT55" s="51" t="s">
        <v>114</v>
      </c>
      <c r="BU55" s="51">
        <v>1</v>
      </c>
      <c r="BV55" s="51" t="s">
        <v>80</v>
      </c>
      <c r="BW55" s="51"/>
      <c r="BX55" s="51" t="s">
        <v>115</v>
      </c>
      <c r="BY55" s="51">
        <v>31</v>
      </c>
      <c r="BZ55" s="51">
        <v>4</v>
      </c>
      <c r="CA55" s="51">
        <v>4</v>
      </c>
      <c r="CB55" s="51"/>
      <c r="CC55" s="53">
        <v>42825</v>
      </c>
      <c r="CD55" s="53">
        <f t="shared" si="16"/>
        <v>42855</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117</v>
      </c>
      <c r="BS56" s="51"/>
      <c r="BT56" s="51"/>
      <c r="BU56" s="51">
        <v>1.5</v>
      </c>
      <c r="BV56" s="51" t="s">
        <v>118</v>
      </c>
      <c r="BW56" s="51"/>
      <c r="BX56" s="51" t="s">
        <v>119</v>
      </c>
      <c r="BY56" s="51"/>
      <c r="BZ56" s="51">
        <v>5</v>
      </c>
      <c r="CA56" s="51">
        <v>5</v>
      </c>
      <c r="CB56" s="51"/>
      <c r="CC56" s="53">
        <v>42855</v>
      </c>
      <c r="CD56" s="53">
        <f t="shared" si="16"/>
        <v>42855</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121</v>
      </c>
      <c r="BS57" s="51"/>
      <c r="BT57" s="51"/>
      <c r="BU57" s="51"/>
      <c r="BV57" s="51" t="s">
        <v>122</v>
      </c>
      <c r="BW57" s="51"/>
      <c r="BX57" s="51" t="s">
        <v>123</v>
      </c>
      <c r="BY57" s="51"/>
      <c r="BZ57" s="51">
        <v>6</v>
      </c>
      <c r="CA57" s="51">
        <v>6</v>
      </c>
      <c r="CB57" s="51"/>
      <c r="CC57" s="53">
        <v>42886</v>
      </c>
      <c r="CD57" s="53">
        <f t="shared" si="16"/>
        <v>42855</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125</v>
      </c>
      <c r="BS58" s="51"/>
      <c r="BT58" s="51"/>
      <c r="BU58" s="51"/>
      <c r="BV58" s="51" t="s">
        <v>126</v>
      </c>
      <c r="BW58" s="51"/>
      <c r="BX58" s="51"/>
      <c r="BY58" s="51"/>
      <c r="BZ58" s="51">
        <v>7</v>
      </c>
      <c r="CA58" s="51">
        <v>7</v>
      </c>
      <c r="CB58" s="51"/>
      <c r="CC58" s="53">
        <v>42916</v>
      </c>
      <c r="CD58" s="53">
        <f t="shared" si="16"/>
        <v>42855</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128</v>
      </c>
      <c r="BS59" s="51"/>
      <c r="BT59" s="51"/>
      <c r="BU59" s="51"/>
      <c r="BV59" s="51" t="s">
        <v>129</v>
      </c>
      <c r="BW59" s="51"/>
      <c r="BX59" s="51"/>
      <c r="BY59" s="51"/>
      <c r="BZ59" s="51">
        <v>8</v>
      </c>
      <c r="CA59" s="51">
        <v>8</v>
      </c>
      <c r="CB59" s="51"/>
      <c r="CC59" s="53">
        <v>42947</v>
      </c>
      <c r="CD59" s="53">
        <f t="shared" si="16"/>
        <v>42855</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131</v>
      </c>
      <c r="BS60" s="51"/>
      <c r="BT60" s="51"/>
      <c r="BU60" s="51"/>
      <c r="BV60" s="51" t="s">
        <v>132</v>
      </c>
      <c r="BW60" s="51"/>
      <c r="BX60" s="51"/>
      <c r="BY60" s="51"/>
      <c r="BZ60" s="51">
        <v>9</v>
      </c>
      <c r="CA60" s="51">
        <v>9</v>
      </c>
      <c r="CB60" s="51"/>
      <c r="CC60" s="53">
        <v>42978</v>
      </c>
      <c r="CD60" s="53">
        <f t="shared" si="16"/>
        <v>42855</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134</v>
      </c>
      <c r="BS61" s="51"/>
      <c r="BT61" s="51"/>
      <c r="BU61" s="51"/>
      <c r="BV61" s="51" t="s">
        <v>135</v>
      </c>
      <c r="BW61" s="51"/>
      <c r="BX61" s="51"/>
      <c r="BY61" s="51"/>
      <c r="BZ61" s="51">
        <v>10</v>
      </c>
      <c r="CA61" s="51">
        <v>10</v>
      </c>
      <c r="CB61" s="51"/>
      <c r="CC61" s="53">
        <v>43008</v>
      </c>
      <c r="CD61" s="53">
        <f t="shared" si="16"/>
        <v>42855</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137</v>
      </c>
      <c r="BS62" s="51"/>
      <c r="BT62" s="51"/>
      <c r="BU62" s="51"/>
      <c r="BV62" s="51" t="s">
        <v>138</v>
      </c>
      <c r="BW62" s="51"/>
      <c r="BX62" s="51"/>
      <c r="BY62" s="51"/>
      <c r="BZ62" s="51">
        <v>11</v>
      </c>
      <c r="CA62" s="51">
        <v>11</v>
      </c>
      <c r="CB62" s="51"/>
      <c r="CC62" s="53">
        <v>43039</v>
      </c>
      <c r="CD62" s="53">
        <f t="shared" si="16"/>
        <v>42855</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140</v>
      </c>
      <c r="BS63" s="51"/>
      <c r="BT63" s="51"/>
      <c r="BU63" s="51"/>
      <c r="BV63" s="51" t="s">
        <v>141</v>
      </c>
      <c r="BW63" s="51"/>
      <c r="BX63" s="51"/>
      <c r="BY63" s="51"/>
      <c r="BZ63" s="51">
        <v>12</v>
      </c>
      <c r="CA63" s="51">
        <v>12</v>
      </c>
      <c r="CB63" s="51"/>
      <c r="CC63" s="53">
        <v>43069</v>
      </c>
      <c r="CD63" s="53">
        <f t="shared" si="16"/>
        <v>42855</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143</v>
      </c>
      <c r="BS64" s="51"/>
      <c r="BT64" s="51"/>
      <c r="BU64" s="51"/>
      <c r="BV64" s="51" t="s">
        <v>144</v>
      </c>
      <c r="BW64" s="51"/>
      <c r="BX64" s="51"/>
      <c r="BY64" s="51"/>
      <c r="BZ64" s="51">
        <v>13</v>
      </c>
      <c r="CA64" s="51">
        <v>13</v>
      </c>
      <c r="CB64" s="51"/>
      <c r="CC64" s="53">
        <v>43100</v>
      </c>
      <c r="CD64" s="53">
        <f t="shared" si="16"/>
        <v>42855</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145</v>
      </c>
      <c r="BS65" s="51"/>
      <c r="BT65" s="51"/>
      <c r="BU65" s="51"/>
      <c r="BV65" s="51" t="s">
        <v>146</v>
      </c>
      <c r="BW65" s="51"/>
      <c r="BX65" s="51"/>
      <c r="BY65" s="51"/>
      <c r="BZ65" s="51">
        <v>14</v>
      </c>
      <c r="CA65" s="51">
        <v>14</v>
      </c>
      <c r="CB65" s="51"/>
      <c r="CC65" s="53"/>
      <c r="CD65" s="53">
        <f t="shared" si="16"/>
        <v>42855</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c r="BS66" s="51"/>
      <c r="BT66" s="51"/>
      <c r="BU66" s="51"/>
      <c r="BV66" s="51" t="s">
        <v>147</v>
      </c>
      <c r="BW66" s="51"/>
      <c r="BX66" s="51"/>
      <c r="BY66" s="51"/>
      <c r="BZ66" s="51">
        <v>15</v>
      </c>
      <c r="CA66" s="51">
        <v>15</v>
      </c>
      <c r="CB66" s="51"/>
      <c r="CC66" s="51"/>
      <c r="CD66" s="53" t="e">
        <f t="shared" si="16"/>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c r="BS67" s="51"/>
      <c r="BT67" s="51"/>
      <c r="BU67" s="51"/>
      <c r="BV67" s="51" t="s">
        <v>148</v>
      </c>
      <c r="BW67" s="51"/>
      <c r="BX67" s="51"/>
      <c r="BY67" s="51"/>
      <c r="BZ67" s="51">
        <v>16</v>
      </c>
      <c r="CA67" s="51">
        <v>16</v>
      </c>
      <c r="CB67" s="51"/>
      <c r="CC67" s="51"/>
      <c r="CD67" s="53" t="e">
        <f t="shared" ref="CD67:CD72" si="17">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c r="BS68" s="51"/>
      <c r="BT68" s="51"/>
      <c r="BU68" s="51"/>
      <c r="BV68" s="51" t="s">
        <v>149</v>
      </c>
      <c r="BW68" s="51"/>
      <c r="BX68" s="51"/>
      <c r="BY68" s="51"/>
      <c r="BZ68" s="51">
        <v>17</v>
      </c>
      <c r="CA68" s="51">
        <v>17</v>
      </c>
      <c r="CB68" s="51"/>
      <c r="CC68" s="51"/>
      <c r="CD68" s="53" t="e">
        <f t="shared" si="17"/>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c r="BS69" s="51"/>
      <c r="BT69" s="51"/>
      <c r="BU69" s="51"/>
      <c r="BV69" s="51" t="s">
        <v>150</v>
      </c>
      <c r="BW69" s="51"/>
      <c r="BX69" s="51"/>
      <c r="BY69" s="51"/>
      <c r="BZ69" s="51">
        <v>18</v>
      </c>
      <c r="CA69" s="51">
        <v>18</v>
      </c>
      <c r="CB69" s="51"/>
      <c r="CC69" s="51"/>
      <c r="CD69" s="53" t="e">
        <f t="shared" si="17"/>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c r="BS70" s="51"/>
      <c r="BT70" s="51"/>
      <c r="BU70" s="51"/>
      <c r="BV70" s="51" t="s">
        <v>151</v>
      </c>
      <c r="BW70" s="51"/>
      <c r="BX70" s="51"/>
      <c r="BY70" s="51"/>
      <c r="BZ70" s="51">
        <v>19</v>
      </c>
      <c r="CA70" s="51">
        <v>19</v>
      </c>
      <c r="CB70" s="51"/>
      <c r="CC70" s="51"/>
      <c r="CD70" s="53" t="e">
        <f t="shared" si="17"/>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c r="BS71" s="51"/>
      <c r="BT71" s="51"/>
      <c r="BU71" s="51"/>
      <c r="BV71" s="51"/>
      <c r="BW71" s="51"/>
      <c r="BX71" s="51"/>
      <c r="BY71" s="51"/>
      <c r="BZ71" s="51">
        <v>20</v>
      </c>
      <c r="CA71" s="51">
        <v>20</v>
      </c>
      <c r="CB71" s="51"/>
      <c r="CC71" s="51"/>
      <c r="CD71" s="53" t="e">
        <f t="shared" si="17"/>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c r="BS72" s="51"/>
      <c r="BT72" s="51"/>
      <c r="BU72" s="51"/>
      <c r="BV72" s="51"/>
      <c r="BW72" s="51"/>
      <c r="BX72" s="51"/>
      <c r="BY72" s="51"/>
      <c r="BZ72" s="51">
        <v>21</v>
      </c>
      <c r="CA72" s="51">
        <v>21</v>
      </c>
      <c r="CB72" s="51"/>
      <c r="CC72" s="51"/>
      <c r="CD72" s="53" t="e">
        <f t="shared" si="17"/>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password="CC09" sheet="1" deleteColumns="0" deleteRows="0"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U7:AZ33 AJ7:AQ33" name="区域5" securityDescriptor=""/>
    <protectedRange sqref="A35:IV35" name="区域8" securityDescriptor=""/>
    <protectedRange sqref="BL7:BL33" name="区域11" securityDescriptor=""/>
  </protectedRanges>
  <mergeCells count="78">
    <mergeCell ref="H35:I35"/>
    <mergeCell ref="N35:O35"/>
    <mergeCell ref="Q35:R35"/>
    <mergeCell ref="S35:T35"/>
    <mergeCell ref="BJ5:BJ6"/>
    <mergeCell ref="BC5:BC6"/>
    <mergeCell ref="AQ5:AQ6"/>
    <mergeCell ref="AR5:AR6"/>
    <mergeCell ref="AT5:AT6"/>
    <mergeCell ref="AU5:AU6"/>
    <mergeCell ref="AV5:AV6"/>
    <mergeCell ref="AW5:AW6"/>
    <mergeCell ref="AH5:AH6"/>
    <mergeCell ref="AI5:AI6"/>
    <mergeCell ref="AJ5:AK5"/>
    <mergeCell ref="AL5:AL6"/>
    <mergeCell ref="BK5:BK6"/>
    <mergeCell ref="BL5:BL6"/>
    <mergeCell ref="BM5:BM6"/>
    <mergeCell ref="BN5:BN6"/>
    <mergeCell ref="A34:P34"/>
    <mergeCell ref="BD5:BD6"/>
    <mergeCell ref="BE5:BE6"/>
    <mergeCell ref="BF5:BF6"/>
    <mergeCell ref="BG5:BG6"/>
    <mergeCell ref="BH5:BH6"/>
    <mergeCell ref="BI5:BI6"/>
    <mergeCell ref="AX5:AX6"/>
    <mergeCell ref="AY5:AY6"/>
    <mergeCell ref="AZ5:AZ6"/>
    <mergeCell ref="BA5:BA6"/>
    <mergeCell ref="BB5:BB6"/>
    <mergeCell ref="AM5:AM6"/>
    <mergeCell ref="AP5:AP6"/>
    <mergeCell ref="AB5:AB6"/>
    <mergeCell ref="AC5:AC6"/>
    <mergeCell ref="AD5:AD6"/>
    <mergeCell ref="AE5:AE6"/>
    <mergeCell ref="AF5:AF6"/>
    <mergeCell ref="AG5:AG6"/>
    <mergeCell ref="AA5:AA6"/>
    <mergeCell ref="O5:O6"/>
    <mergeCell ref="P5:P6"/>
    <mergeCell ref="Q5:Q6"/>
    <mergeCell ref="R5:R6"/>
    <mergeCell ref="S5:S6"/>
    <mergeCell ref="T5:T6"/>
    <mergeCell ref="U5:U6"/>
    <mergeCell ref="V5:V6"/>
    <mergeCell ref="W5:W6"/>
    <mergeCell ref="X5:X6"/>
    <mergeCell ref="Z5:Z6"/>
    <mergeCell ref="N5:N6"/>
    <mergeCell ref="AU3:BA3"/>
    <mergeCell ref="BB3:BK3"/>
    <mergeCell ref="A5:A6"/>
    <mergeCell ref="B5:B6"/>
    <mergeCell ref="C5:C6"/>
    <mergeCell ref="D5:D6"/>
    <mergeCell ref="E5:E6"/>
    <mergeCell ref="F5:F6"/>
    <mergeCell ref="G5:G6"/>
    <mergeCell ref="H5:H6"/>
    <mergeCell ref="I5:I6"/>
    <mergeCell ref="J5:J6"/>
    <mergeCell ref="K5:K6"/>
    <mergeCell ref="L5:L6"/>
    <mergeCell ref="M5:M6"/>
    <mergeCell ref="A1:BN1"/>
    <mergeCell ref="A2:P4"/>
    <mergeCell ref="Q2:BA2"/>
    <mergeCell ref="BB2:BF2"/>
    <mergeCell ref="BH2:BJ2"/>
    <mergeCell ref="Q3:Z4"/>
    <mergeCell ref="AA3:AE4"/>
    <mergeCell ref="AG3:AH3"/>
    <mergeCell ref="AJ3:AM3"/>
    <mergeCell ref="AR3:AT3"/>
  </mergeCells>
  <phoneticPr fontId="3" type="noConversion"/>
  <dataValidations count="9">
    <dataValidation type="list" allowBlank="1" showInputMessage="1" showErrorMessage="1" sqref="B7:B33">
      <formula1>$BQ$53:$BQ$64</formula1>
    </dataValidation>
    <dataValidation type="list" allowBlank="1" showInputMessage="1" showErrorMessage="1" sqref="G7:G33">
      <formula1>$BV$53:$BV$70</formula1>
    </dataValidation>
    <dataValidation type="list" allowBlank="1" showInputMessage="1" showErrorMessage="1" sqref="O7:O33">
      <formula1>$BZ$52:$BZ$82</formula1>
    </dataValidation>
    <dataValidation type="list" allowBlank="1" showInputMessage="1" showErrorMessage="1" sqref="H7:H32">
      <formula1>$BW$53:$BW$54</formula1>
    </dataValidation>
    <dataValidation type="list" allowBlank="1" showInputMessage="1" showErrorMessage="1" sqref="C7:C33">
      <formula1>$BR$53:$BR$65</formula1>
    </dataValidation>
    <dataValidation type="list" allowBlank="1" showInputMessage="1" showErrorMessage="1" sqref="D7:D33">
      <formula1>$BS$53:$BS$55</formula1>
    </dataValidation>
    <dataValidation type="list" allowBlank="1" showInputMessage="1" showErrorMessage="1" sqref="N7:N33">
      <formula1>$BY$52:$BY$55</formula1>
    </dataValidation>
    <dataValidation type="list" allowBlank="1" showInputMessage="1" showErrorMessage="1" sqref="I7:I33">
      <formula1>$BX$53:$BX$57</formula1>
    </dataValidation>
    <dataValidation type="list" allowBlank="1" showInputMessage="1" showErrorMessage="1" sqref="E7:E33">
      <formula1>$BT$53:$BT$55</formula1>
    </dataValidation>
  </dataValidations>
  <pageMargins left="0.69791666666666696" right="0.69791666666666696" top="0.75" bottom="0.75" header="0.3" footer="0.3"/>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dimension ref="A1:CE315"/>
  <sheetViews>
    <sheetView workbookViewId="0">
      <pane xSplit="13" ySplit="6" topLeftCell="AN7" activePane="bottomRight" state="frozen"/>
      <selection pane="topRight" activeCell="N1" sqref="N1"/>
      <selection pane="bottomLeft" activeCell="A7" sqref="A7"/>
      <selection pane="bottomRight" sqref="A1:BN1"/>
    </sheetView>
  </sheetViews>
  <sheetFormatPr defaultColWidth="9" defaultRowHeight="23.25" customHeight="1"/>
  <cols>
    <col min="1" max="1" width="3.75" style="50" customWidth="1"/>
    <col min="2" max="2" width="4.375" style="51" customWidth="1"/>
    <col min="3" max="3" width="5.375" style="51" customWidth="1"/>
    <col min="4" max="4" width="6.5" style="51" customWidth="1"/>
    <col min="5" max="5" width="6.875" style="51" customWidth="1"/>
    <col min="6" max="6" width="4" style="50" hidden="1" customWidth="1"/>
    <col min="7" max="7" width="6.62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71" width="9" style="51"/>
    <col min="72" max="82" width="0" style="51" hidden="1" customWidth="1"/>
    <col min="83" max="16384" width="9" style="51"/>
  </cols>
  <sheetData>
    <row r="1" spans="1:83" ht="24" customHeight="1">
      <c r="A1" s="404" t="str">
        <f>"2017年"&amp;B7&amp;C7&amp;"分校"&amp;D7&amp;E7&amp;"工资表"</f>
        <v>2017年3月华景分校教学部小初部工资表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354"/>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355"/>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357"/>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356"/>
      <c r="Z6" s="451"/>
      <c r="AA6" s="449"/>
      <c r="AB6" s="449"/>
      <c r="AC6" s="449"/>
      <c r="AD6" s="449"/>
      <c r="AE6" s="449"/>
      <c r="AF6" s="451"/>
      <c r="AG6" s="453"/>
      <c r="AH6" s="453"/>
      <c r="AI6" s="451"/>
      <c r="AJ6" s="95" t="s">
        <v>66</v>
      </c>
      <c r="AK6" s="94" t="s">
        <v>67</v>
      </c>
      <c r="AL6" s="451"/>
      <c r="AM6" s="451"/>
      <c r="AN6" s="96" t="s">
        <v>68</v>
      </c>
      <c r="AO6" s="96" t="s">
        <v>69</v>
      </c>
      <c r="AP6" s="443"/>
      <c r="AQ6" s="455"/>
      <c r="AR6" s="468"/>
      <c r="AS6" s="358"/>
      <c r="AT6" s="470"/>
      <c r="AU6" s="455"/>
      <c r="AV6" s="455"/>
      <c r="AW6" s="455"/>
      <c r="AX6" s="455"/>
      <c r="AY6" s="455"/>
      <c r="AZ6" s="455"/>
      <c r="BA6" s="455"/>
      <c r="BB6" s="455"/>
      <c r="BC6" s="455"/>
      <c r="BD6" s="455"/>
      <c r="BE6" s="455"/>
      <c r="BF6" s="455"/>
      <c r="BG6" s="455"/>
      <c r="BH6" s="462"/>
      <c r="BI6" s="464"/>
      <c r="BJ6" s="464"/>
      <c r="BK6" s="455"/>
      <c r="BL6" s="455"/>
      <c r="BM6" s="455"/>
      <c r="BN6" s="457"/>
      <c r="BO6" s="47" t="s">
        <v>516</v>
      </c>
      <c r="BP6" s="47" t="s">
        <v>517</v>
      </c>
      <c r="BQ6" s="47" t="s">
        <v>72</v>
      </c>
      <c r="BR6" s="51"/>
      <c r="BS6" s="51"/>
      <c r="BT6" s="51"/>
      <c r="BU6" s="51"/>
      <c r="BV6" s="51"/>
      <c r="BW6" s="51"/>
      <c r="BX6" s="51"/>
      <c r="BY6" s="51"/>
      <c r="BZ6" s="51"/>
      <c r="CA6" s="51"/>
      <c r="CB6" s="51"/>
      <c r="CC6" s="51"/>
      <c r="CD6" s="51"/>
      <c r="CE6" s="51"/>
    </row>
    <row r="7" spans="1:83" ht="15" customHeight="1">
      <c r="A7" s="56">
        <v>1</v>
      </c>
      <c r="B7" s="57" t="s">
        <v>112</v>
      </c>
      <c r="C7" s="57" t="s">
        <v>74</v>
      </c>
      <c r="D7" s="57" t="s">
        <v>4</v>
      </c>
      <c r="E7" s="57" t="s">
        <v>75</v>
      </c>
      <c r="F7" s="58"/>
      <c r="G7" s="59" t="s">
        <v>76</v>
      </c>
      <c r="H7" s="59" t="s">
        <v>77</v>
      </c>
      <c r="I7" s="59" t="s">
        <v>78</v>
      </c>
      <c r="J7" s="64" t="s">
        <v>79</v>
      </c>
      <c r="K7" s="65">
        <f>IF(ISERROR(VLOOKUP(J7,人事资料!D:AR,26,0)),"",VLOOKUP(J7,人事资料!D:AR,26,0))</f>
        <v>42169</v>
      </c>
      <c r="L7" s="66">
        <f>IF(ISERROR(VLOOKUP(J7,人事资料!D:AR,27,0)),"",VLOOKUP(J7,人事资料!D:AR,27,0))</f>
        <v>48</v>
      </c>
      <c r="M7" s="67">
        <f>IF(ISERROR(+L7+BS7),"",+L7+BS7)</f>
        <v>69</v>
      </c>
      <c r="N7" s="68">
        <v>31</v>
      </c>
      <c r="O7" s="69">
        <v>31</v>
      </c>
      <c r="P7" s="70"/>
      <c r="Q7" s="79">
        <v>20</v>
      </c>
      <c r="R7" s="80"/>
      <c r="S7" s="80"/>
      <c r="T7" s="80"/>
      <c r="U7" s="80"/>
      <c r="V7" s="81">
        <f>+(S7+T7)*U7</f>
        <v>0</v>
      </c>
      <c r="W7" s="82"/>
      <c r="X7" s="79"/>
      <c r="Y7" s="79"/>
      <c r="Z7" s="88"/>
      <c r="AA7" s="88"/>
      <c r="AB7" s="88"/>
      <c r="AC7" s="88"/>
      <c r="AD7" s="88"/>
      <c r="AE7" s="88"/>
      <c r="AF7" s="89"/>
      <c r="AG7" s="97"/>
      <c r="AH7" s="97"/>
      <c r="AI7" s="98">
        <f>(AI8+AI9+AI12)/3</f>
        <v>4534.1500000000005</v>
      </c>
      <c r="AJ7" s="97"/>
      <c r="AK7" s="97"/>
      <c r="AL7" s="99">
        <f>(0-2*0.6)*325+(0-1*0.5)*175</f>
        <v>-477.5</v>
      </c>
      <c r="AM7" s="97"/>
      <c r="AN7" s="99"/>
      <c r="AO7" s="97">
        <v>0</v>
      </c>
      <c r="AP7" s="97">
        <v>0</v>
      </c>
      <c r="AQ7" s="99">
        <v>600</v>
      </c>
      <c r="AR7" s="97"/>
      <c r="AS7" s="97"/>
      <c r="AT7" s="97"/>
      <c r="AU7" s="97">
        <v>200</v>
      </c>
      <c r="AV7" s="97"/>
      <c r="AW7" s="97"/>
      <c r="AX7" s="99"/>
      <c r="AY7" s="97"/>
      <c r="AZ7" s="97">
        <v>60</v>
      </c>
      <c r="BA7" s="105">
        <f>SUM(AJ7:AZ7)</f>
        <v>382.5</v>
      </c>
      <c r="BB7" s="106">
        <v>-20</v>
      </c>
      <c r="BC7" s="106"/>
      <c r="BD7" s="106"/>
      <c r="BE7" s="106"/>
      <c r="BF7" s="105">
        <f>SUM(BB7:BE7)</f>
        <v>-20</v>
      </c>
      <c r="BG7" s="105">
        <f>AI7+BA7+BF7</f>
        <v>4896.6500000000005</v>
      </c>
      <c r="BH7" s="107">
        <v>100</v>
      </c>
      <c r="BI7" s="109">
        <f>317.43</f>
        <v>317.43</v>
      </c>
      <c r="BJ7" s="110">
        <f>IF(G7="外教",ROUND(MAX((BG7-BH7-BI7-4800)*{0.03,0.1,0.2,0.25,0.3,0.35,0.45}-{0,105,555,1005,2755,5505,13505},0),2),ROUND(MAX((BG7-BH7-BI7-3500)*{0.03,0.1,0.2,0.25,0.3,0.35,0.45}-{0,105,555,1005,2755,5505,13505},0),2))</f>
        <v>29.38</v>
      </c>
      <c r="BK7" s="92">
        <f>+BG7-BH7-BI7-BJ7</f>
        <v>4449.84</v>
      </c>
      <c r="BL7" s="109"/>
      <c r="BM7" s="92">
        <f>+IF((BK7-BL7)&lt;0,0,BK7-BL7)</f>
        <v>4449.84</v>
      </c>
      <c r="BN7" s="106"/>
      <c r="BO7" s="361">
        <f>(SUMIF('1月阿米巴'!J:J,J7,'1月阿米巴'!BK:BK)+SUMIF('2月阿米巴'!J:J,J7,'2月阿米巴'!BK:BK)+BK7)/3</f>
        <v>6103.3466666666673</v>
      </c>
      <c r="BP7" s="51">
        <v>7200</v>
      </c>
      <c r="BQ7" s="362">
        <f>BP7-BO7</f>
        <v>1096.6533333333327</v>
      </c>
      <c r="BR7" s="53">
        <f t="shared" ref="BR7:BR33" si="0">IF(ISERROR(VLOOKUP(B7,BQ:CC,13,0)),,VLOOKUP(B7,BQ:CC,13,0))</f>
        <v>42825</v>
      </c>
      <c r="BS7" s="111">
        <f>DATEDIF(K7,BR7,"M")</f>
        <v>21</v>
      </c>
    </row>
    <row r="8" spans="1:83" ht="15" customHeight="1">
      <c r="A8" s="56">
        <v>2</v>
      </c>
      <c r="B8" s="59" t="str">
        <f>IF(J8&lt;&gt;"",B$7,"")</f>
        <v>3月</v>
      </c>
      <c r="C8" s="59" t="str">
        <f>IF(J8&lt;&gt;"",C$7,"")</f>
        <v>华景</v>
      </c>
      <c r="D8" s="59" t="str">
        <f>IF(J8&lt;&gt;"",D$7,"")</f>
        <v>教学部</v>
      </c>
      <c r="E8" s="59" t="s">
        <v>75</v>
      </c>
      <c r="F8" s="58"/>
      <c r="G8" s="59" t="s">
        <v>80</v>
      </c>
      <c r="H8" s="59" t="s">
        <v>77</v>
      </c>
      <c r="I8" s="59" t="s">
        <v>78</v>
      </c>
      <c r="J8" s="64" t="s">
        <v>81</v>
      </c>
      <c r="K8" s="65">
        <f>IF(ISERROR(VLOOKUP(J8,人事资料!D:AR,26,0)),"",VLOOKUP(J8,人事资料!D:AR,26,0))</f>
        <v>42390</v>
      </c>
      <c r="L8" s="66">
        <f>IF(ISERROR(VLOOKUP(J8,人事资料!D:AR,27,0)),"",VLOOKUP(J8,人事资料!D:AR,27,0))</f>
        <v>5</v>
      </c>
      <c r="M8" s="67">
        <f t="shared" ref="M8:M33" si="1">IF(ISERROR(+L8+BS8),"",+L8+BS8)</f>
        <v>19</v>
      </c>
      <c r="N8" s="69">
        <v>31</v>
      </c>
      <c r="O8" s="69">
        <v>31</v>
      </c>
      <c r="P8" s="70"/>
      <c r="Q8" s="80">
        <v>45</v>
      </c>
      <c r="R8" s="80">
        <v>13</v>
      </c>
      <c r="S8" s="80">
        <f>59+340</f>
        <v>399</v>
      </c>
      <c r="T8" s="80"/>
      <c r="U8" s="80">
        <v>53</v>
      </c>
      <c r="V8" s="83">
        <f t="shared" ref="V8:V33" si="2">+(S8+T8)*U8</f>
        <v>21147</v>
      </c>
      <c r="W8" s="84">
        <v>0.21</v>
      </c>
      <c r="X8" s="79"/>
      <c r="Y8" s="79"/>
      <c r="Z8" s="88"/>
      <c r="AA8" s="90"/>
      <c r="AB8" s="90"/>
      <c r="AC8" s="88"/>
      <c r="AD8" s="88"/>
      <c r="AE8" s="88"/>
      <c r="AF8" s="89"/>
      <c r="AG8" s="97"/>
      <c r="AH8" s="97"/>
      <c r="AI8" s="85">
        <f>+IF((V8*W8-AG8)&gt;0,V8*W8-AG8,0)</f>
        <v>4440.87</v>
      </c>
      <c r="AJ8" s="97"/>
      <c r="AK8" s="97"/>
      <c r="AL8" s="99">
        <f>(2-3*0.6)*325+(0-1*0.6)*175</f>
        <v>-39.999999999999943</v>
      </c>
      <c r="AM8" s="97"/>
      <c r="AN8" s="99"/>
      <c r="AO8" s="97">
        <v>500</v>
      </c>
      <c r="AP8" s="99"/>
      <c r="AQ8" s="99">
        <v>500</v>
      </c>
      <c r="AR8" s="97"/>
      <c r="AS8" s="97"/>
      <c r="AT8" s="97"/>
      <c r="AU8" s="99">
        <v>200</v>
      </c>
      <c r="AV8" s="97"/>
      <c r="AW8" s="97"/>
      <c r="AX8" s="99">
        <f>120+45+120+30+180</f>
        <v>495</v>
      </c>
      <c r="AY8" s="99"/>
      <c r="AZ8" s="99"/>
      <c r="BA8" s="105">
        <f t="shared" ref="BA8:BA33" si="3">SUM(AJ8:AZ8)</f>
        <v>1655</v>
      </c>
      <c r="BB8" s="106">
        <v>-20</v>
      </c>
      <c r="BC8" s="107"/>
      <c r="BD8" s="88"/>
      <c r="BE8" s="88"/>
      <c r="BF8" s="105">
        <f t="shared" ref="BF8:BF33" si="4">SUM(BB8:BE8)</f>
        <v>-20</v>
      </c>
      <c r="BG8" s="105">
        <f t="shared" ref="BG8:BG33" si="5">AI8+BA8+BF8</f>
        <v>6075.87</v>
      </c>
      <c r="BH8" s="107">
        <v>100</v>
      </c>
      <c r="BI8" s="109">
        <f t="shared" ref="BI8:BI16" si="6">317.43</f>
        <v>317.43</v>
      </c>
      <c r="BJ8" s="110">
        <f>IF(G8="外教",ROUND(MAX((BG8-BH8-BI8-4800)*{0.03,0.1,0.2,0.25,0.3,0.35,0.45}-{0,105,555,1005,2755,5505,13505},0),2),ROUND(MAX((BG8-BH8-BI8-3500)*{0.03,0.1,0.2,0.25,0.3,0.35,0.45}-{0,105,555,1005,2755,5505,13505},0),2))</f>
        <v>110.84</v>
      </c>
      <c r="BK8" s="92">
        <f t="shared" ref="BK8:BK33" si="7">+BG8-BH8-BI8-BJ8</f>
        <v>5547.5999999999995</v>
      </c>
      <c r="BL8" s="109"/>
      <c r="BM8" s="92">
        <f t="shared" ref="BM8:BM33" si="8">+IF((BK8-BL8)&lt;0,0,BK8-BL8)</f>
        <v>5547.5999999999995</v>
      </c>
      <c r="BN8" s="106"/>
      <c r="BO8" s="361">
        <f>(SUMIF('1月阿米巴'!J:J,J8,'1月阿米巴'!BK:BK)+SUMIF('2月阿米巴'!J:J,J8,'2月阿米巴'!BK:BK)+BK8)/3</f>
        <v>6171.3133333333326</v>
      </c>
      <c r="BP8" s="51">
        <v>4777</v>
      </c>
      <c r="BQ8" s="362">
        <f t="shared" ref="BQ8:BQ17" si="9">BP8-BO8</f>
        <v>-1394.3133333333326</v>
      </c>
      <c r="BR8" s="53">
        <f t="shared" si="0"/>
        <v>42825</v>
      </c>
      <c r="BS8" s="111">
        <f t="shared" ref="BS8:BS33" si="10">DATEDIF(K8,BR8,"M")</f>
        <v>14</v>
      </c>
    </row>
    <row r="9" spans="1:83" ht="15" customHeight="1">
      <c r="A9" s="56">
        <v>3</v>
      </c>
      <c r="B9" s="59" t="str">
        <f t="shared" ref="B9:B33" si="11">IF(J9&lt;&gt;"",B$7,"")</f>
        <v>3月</v>
      </c>
      <c r="C9" s="59" t="str">
        <f t="shared" ref="C9:C33" si="12">IF(J9&lt;&gt;"",C$7,"")</f>
        <v>华景</v>
      </c>
      <c r="D9" s="59" t="str">
        <f t="shared" ref="D9:D33" si="13">IF(J9&lt;&gt;"",D$7,"")</f>
        <v>教学部</v>
      </c>
      <c r="E9" s="59" t="s">
        <v>82</v>
      </c>
      <c r="F9" s="60"/>
      <c r="G9" s="59" t="s">
        <v>80</v>
      </c>
      <c r="H9" s="59" t="s">
        <v>77</v>
      </c>
      <c r="I9" s="59" t="s">
        <v>78</v>
      </c>
      <c r="J9" s="64" t="s">
        <v>84</v>
      </c>
      <c r="K9" s="65" t="str">
        <f>IF(ISERROR(VLOOKUP(J9,人事资料!D:AR,26,0)),"",VLOOKUP(J9,人事资料!D:AR,26,0))</f>
        <v/>
      </c>
      <c r="L9" s="66" t="str">
        <f>IF(ISERROR(VLOOKUP(J9,人事资料!D:AR,27,0)),"",VLOOKUP(J9,人事资料!D:AR,27,0))</f>
        <v/>
      </c>
      <c r="M9" s="67" t="str">
        <f t="shared" si="1"/>
        <v/>
      </c>
      <c r="N9" s="69">
        <v>31</v>
      </c>
      <c r="O9" s="69">
        <v>31</v>
      </c>
      <c r="P9" s="70"/>
      <c r="Q9" s="80">
        <v>30</v>
      </c>
      <c r="R9" s="80">
        <v>12</v>
      </c>
      <c r="S9" s="80">
        <f>303+113</f>
        <v>416</v>
      </c>
      <c r="T9" s="80"/>
      <c r="U9" s="80">
        <v>53</v>
      </c>
      <c r="V9" s="83">
        <f t="shared" si="2"/>
        <v>22048</v>
      </c>
      <c r="W9" s="84">
        <v>0.21</v>
      </c>
      <c r="X9" s="79"/>
      <c r="Y9" s="79"/>
      <c r="Z9" s="88"/>
      <c r="AA9" s="90"/>
      <c r="AB9" s="90"/>
      <c r="AC9" s="88"/>
      <c r="AD9" s="88"/>
      <c r="AE9" s="88"/>
      <c r="AF9" s="89"/>
      <c r="AG9" s="97"/>
      <c r="AH9" s="97"/>
      <c r="AI9" s="85">
        <f t="shared" ref="AI9:AI33" si="14">+IF((V9*W9-AG9)&gt;0,V9*W9-AG9,0)</f>
        <v>4630.08</v>
      </c>
      <c r="AJ9" s="97"/>
      <c r="AK9" s="97"/>
      <c r="AL9" s="99">
        <f>(0-1*0.6)*325+(1-2*0.6)*175</f>
        <v>-230</v>
      </c>
      <c r="AM9" s="97"/>
      <c r="AN9" s="99"/>
      <c r="AO9" s="97"/>
      <c r="AP9" s="99"/>
      <c r="AQ9" s="99">
        <v>500</v>
      </c>
      <c r="AR9" s="97"/>
      <c r="AS9" s="97"/>
      <c r="AT9" s="97"/>
      <c r="AU9" s="99">
        <v>200</v>
      </c>
      <c r="AV9" s="97"/>
      <c r="AW9" s="97"/>
      <c r="AX9" s="99">
        <v>1125</v>
      </c>
      <c r="AY9" s="99"/>
      <c r="AZ9" s="99"/>
      <c r="BA9" s="105">
        <f t="shared" si="3"/>
        <v>1595</v>
      </c>
      <c r="BB9" s="106">
        <v>-20</v>
      </c>
      <c r="BC9" s="107"/>
      <c r="BD9" s="88"/>
      <c r="BE9" s="88"/>
      <c r="BF9" s="105">
        <f t="shared" si="4"/>
        <v>-20</v>
      </c>
      <c r="BG9" s="105">
        <f t="shared" si="5"/>
        <v>6205.08</v>
      </c>
      <c r="BH9" s="107">
        <v>100</v>
      </c>
      <c r="BI9" s="109">
        <f t="shared" si="6"/>
        <v>317.43</v>
      </c>
      <c r="BJ9" s="110">
        <f>IF(G9="外教",ROUND(MAX((BG9-BH9-BI9-4800)*{0.03,0.1,0.2,0.25,0.3,0.35,0.45}-{0,105,555,1005,2755,5505,13505},0),2),ROUND(MAX((BG9-BH9-BI9-3500)*{0.03,0.1,0.2,0.25,0.3,0.35,0.45}-{0,105,555,1005,2755,5505,13505},0),2))</f>
        <v>123.77</v>
      </c>
      <c r="BK9" s="92">
        <f t="shared" si="7"/>
        <v>5663.8799999999992</v>
      </c>
      <c r="BL9" s="109"/>
      <c r="BM9" s="92">
        <f t="shared" si="8"/>
        <v>5663.8799999999992</v>
      </c>
      <c r="BN9" s="106"/>
      <c r="BO9" s="361">
        <f>(SUMIF('1月阿米巴'!J:J,J9,'1月阿米巴'!BK:BK)+SUMIF('2月阿米巴'!J:J,J9,'2月阿米巴'!BK:BK)+BK9)/3</f>
        <v>5085.9333333333325</v>
      </c>
      <c r="BP9" s="51">
        <v>4154</v>
      </c>
      <c r="BQ9" s="362">
        <f t="shared" si="9"/>
        <v>-931.93333333333248</v>
      </c>
      <c r="BR9" s="53">
        <f t="shared" si="0"/>
        <v>42825</v>
      </c>
      <c r="BS9" s="111" t="e">
        <f t="shared" si="10"/>
        <v>#VALUE!</v>
      </c>
      <c r="CE9" s="46"/>
    </row>
    <row r="10" spans="1:83" ht="15" customHeight="1">
      <c r="A10" s="56">
        <v>4</v>
      </c>
      <c r="B10" s="59" t="str">
        <f t="shared" si="11"/>
        <v>3月</v>
      </c>
      <c r="C10" s="59" t="str">
        <f t="shared" si="12"/>
        <v>华景</v>
      </c>
      <c r="D10" s="59" t="str">
        <f t="shared" si="13"/>
        <v>教学部</v>
      </c>
      <c r="E10" s="59" t="s">
        <v>82</v>
      </c>
      <c r="F10" s="58"/>
      <c r="G10" s="59" t="s">
        <v>80</v>
      </c>
      <c r="H10" s="59" t="s">
        <v>77</v>
      </c>
      <c r="I10" s="59" t="s">
        <v>83</v>
      </c>
      <c r="J10" s="64" t="s">
        <v>85</v>
      </c>
      <c r="K10" s="65" t="str">
        <f>IF(ISERROR(VLOOKUP(J10,人事资料!D:AR,26,0)),"",VLOOKUP(J10,人事资料!D:AR,26,0))</f>
        <v/>
      </c>
      <c r="L10" s="66" t="str">
        <f>IF(ISERROR(VLOOKUP(J10,人事资料!D:AR,27,0)),"",VLOOKUP(J10,人事资料!D:AR,27,0))</f>
        <v/>
      </c>
      <c r="M10" s="67" t="str">
        <f t="shared" si="1"/>
        <v/>
      </c>
      <c r="N10" s="69">
        <v>31</v>
      </c>
      <c r="O10" s="69">
        <v>31</v>
      </c>
      <c r="P10" s="70"/>
      <c r="Q10" s="80">
        <v>43</v>
      </c>
      <c r="R10" s="80">
        <v>10</v>
      </c>
      <c r="S10" s="80">
        <v>349</v>
      </c>
      <c r="T10" s="80"/>
      <c r="U10" s="80">
        <v>53</v>
      </c>
      <c r="V10" s="83">
        <f t="shared" si="2"/>
        <v>18497</v>
      </c>
      <c r="W10" s="84">
        <v>0.19</v>
      </c>
      <c r="X10" s="79"/>
      <c r="Y10" s="79"/>
      <c r="Z10" s="88"/>
      <c r="AA10" s="90"/>
      <c r="AB10" s="90"/>
      <c r="AC10" s="88"/>
      <c r="AD10" s="88"/>
      <c r="AE10" s="88"/>
      <c r="AF10" s="89"/>
      <c r="AG10" s="97"/>
      <c r="AH10" s="97"/>
      <c r="AI10" s="85">
        <f t="shared" si="14"/>
        <v>3514.43</v>
      </c>
      <c r="AJ10" s="97"/>
      <c r="AK10" s="97"/>
      <c r="AL10" s="99">
        <f>(0-1*0.6)*325</f>
        <v>-195</v>
      </c>
      <c r="AM10" s="97"/>
      <c r="AN10" s="99"/>
      <c r="AO10" s="97"/>
      <c r="AP10" s="99"/>
      <c r="AQ10" s="99">
        <v>500</v>
      </c>
      <c r="AR10" s="97"/>
      <c r="AS10" s="97"/>
      <c r="AT10" s="97"/>
      <c r="AU10" s="99">
        <v>200</v>
      </c>
      <c r="AV10" s="97"/>
      <c r="AW10" s="97"/>
      <c r="AX10" s="99">
        <f>300+60+90+45+120</f>
        <v>615</v>
      </c>
      <c r="AY10" s="99"/>
      <c r="AZ10" s="99"/>
      <c r="BA10" s="105">
        <f t="shared" si="3"/>
        <v>1120</v>
      </c>
      <c r="BB10" s="106">
        <v>-20</v>
      </c>
      <c r="BC10" s="107"/>
      <c r="BD10" s="88"/>
      <c r="BE10" s="88"/>
      <c r="BF10" s="105">
        <f t="shared" si="4"/>
        <v>-20</v>
      </c>
      <c r="BG10" s="105">
        <f t="shared" si="5"/>
        <v>4614.43</v>
      </c>
      <c r="BH10" s="107">
        <v>100</v>
      </c>
      <c r="BI10" s="109">
        <f t="shared" si="6"/>
        <v>317.43</v>
      </c>
      <c r="BJ10" s="110">
        <f>IF(G10="外教",ROUND(MAX((BG10-BH10-BI10-4800)*{0.03,0.1,0.2,0.25,0.3,0.35,0.45}-{0,105,555,1005,2755,5505,13505},0),2),ROUND(MAX((BG10-BH10-BI10-3500)*{0.03,0.1,0.2,0.25,0.3,0.35,0.45}-{0,105,555,1005,2755,5505,13505},0),2))</f>
        <v>20.91</v>
      </c>
      <c r="BK10" s="92">
        <f t="shared" si="7"/>
        <v>4176.09</v>
      </c>
      <c r="BL10" s="109"/>
      <c r="BM10" s="92">
        <f t="shared" si="8"/>
        <v>4176.09</v>
      </c>
      <c r="BN10" s="106"/>
      <c r="BO10" s="361">
        <f>(SUMIF('1月阿米巴'!J:J,J10,'1月阿米巴'!BK:BK)+SUMIF('2月阿米巴'!J:J,J10,'2月阿米巴'!BK:BK)+BK10)/3</f>
        <v>4800.8566666666666</v>
      </c>
      <c r="BP10" s="51">
        <v>4154</v>
      </c>
      <c r="BQ10" s="362">
        <f t="shared" si="9"/>
        <v>-646.85666666666657</v>
      </c>
      <c r="BR10" s="53">
        <f t="shared" si="0"/>
        <v>42825</v>
      </c>
      <c r="BS10" s="111" t="e">
        <f t="shared" si="10"/>
        <v>#VALUE!</v>
      </c>
      <c r="CE10" s="47"/>
    </row>
    <row r="11" spans="1:83" ht="15" customHeight="1">
      <c r="A11" s="56">
        <v>5</v>
      </c>
      <c r="B11" s="59" t="str">
        <f t="shared" si="11"/>
        <v>3月</v>
      </c>
      <c r="C11" s="59" t="str">
        <f t="shared" si="12"/>
        <v>华景</v>
      </c>
      <c r="D11" s="59" t="str">
        <f t="shared" si="13"/>
        <v>教学部</v>
      </c>
      <c r="E11" s="59" t="s">
        <v>75</v>
      </c>
      <c r="F11" s="60"/>
      <c r="G11" s="59" t="s">
        <v>80</v>
      </c>
      <c r="H11" s="59" t="s">
        <v>77</v>
      </c>
      <c r="I11" s="59" t="s">
        <v>83</v>
      </c>
      <c r="J11" s="64" t="s">
        <v>86</v>
      </c>
      <c r="K11" s="65" t="str">
        <f>IF(ISERROR(VLOOKUP(J11,人事资料!D:AR,26,0)),"",VLOOKUP(J11,人事资料!D:AR,26,0))</f>
        <v/>
      </c>
      <c r="L11" s="66" t="str">
        <f>IF(ISERROR(VLOOKUP(J11,人事资料!D:AR,27,0)),"",VLOOKUP(J11,人事资料!D:AR,27,0))</f>
        <v/>
      </c>
      <c r="M11" s="67" t="str">
        <f t="shared" si="1"/>
        <v/>
      </c>
      <c r="N11" s="69">
        <v>31</v>
      </c>
      <c r="O11" s="69">
        <v>30</v>
      </c>
      <c r="P11" s="70"/>
      <c r="Q11" s="80">
        <f>9+6+9+11+O2</f>
        <v>35</v>
      </c>
      <c r="R11" s="80">
        <v>11.5</v>
      </c>
      <c r="S11" s="80">
        <v>303</v>
      </c>
      <c r="T11" s="80"/>
      <c r="U11" s="80">
        <v>53</v>
      </c>
      <c r="V11" s="83">
        <f t="shared" si="2"/>
        <v>16059</v>
      </c>
      <c r="W11" s="84">
        <v>0.25</v>
      </c>
      <c r="X11" s="79"/>
      <c r="Y11" s="79"/>
      <c r="Z11" s="88"/>
      <c r="AA11" s="90"/>
      <c r="AB11" s="90"/>
      <c r="AC11" s="88"/>
      <c r="AD11" s="88"/>
      <c r="AE11" s="88"/>
      <c r="AF11" s="89"/>
      <c r="AG11" s="97"/>
      <c r="AH11" s="97"/>
      <c r="AI11" s="85">
        <f t="shared" si="14"/>
        <v>4014.75</v>
      </c>
      <c r="AJ11" s="97"/>
      <c r="AK11" s="97"/>
      <c r="AL11" s="99"/>
      <c r="AM11" s="97"/>
      <c r="AN11" s="99"/>
      <c r="AO11" s="97">
        <v>200</v>
      </c>
      <c r="AP11" s="99"/>
      <c r="AQ11" s="99"/>
      <c r="AR11" s="97"/>
      <c r="AS11" s="97"/>
      <c r="AT11" s="97"/>
      <c r="AU11" s="99">
        <v>100</v>
      </c>
      <c r="AV11" s="97"/>
      <c r="AW11" s="97"/>
      <c r="AX11" s="99">
        <f>300+120+90+60+120</f>
        <v>690</v>
      </c>
      <c r="AY11" s="99"/>
      <c r="AZ11" s="99"/>
      <c r="BA11" s="105">
        <f t="shared" si="3"/>
        <v>990</v>
      </c>
      <c r="BB11" s="64">
        <v>-20</v>
      </c>
      <c r="BC11" s="107"/>
      <c r="BD11" s="88"/>
      <c r="BE11" s="88"/>
      <c r="BF11" s="105">
        <f t="shared" si="4"/>
        <v>-20</v>
      </c>
      <c r="BG11" s="105">
        <f t="shared" si="5"/>
        <v>4984.75</v>
      </c>
      <c r="BH11" s="107">
        <v>100</v>
      </c>
      <c r="BI11" s="109">
        <f t="shared" si="6"/>
        <v>317.43</v>
      </c>
      <c r="BJ11" s="110">
        <f>IF(G11="外教",ROUND(MAX((BG11-BH11-BI11-4800)*{0.03,0.1,0.2,0.25,0.3,0.35,0.45}-{0,105,555,1005,2755,5505,13505},0),2),ROUND(MAX((BG11-BH11-BI11-3500)*{0.03,0.1,0.2,0.25,0.3,0.35,0.45}-{0,105,555,1005,2755,5505,13505},0),2))</f>
        <v>32.020000000000003</v>
      </c>
      <c r="BK11" s="92">
        <f t="shared" si="7"/>
        <v>4535.2999999999993</v>
      </c>
      <c r="BL11" s="109"/>
      <c r="BM11" s="92">
        <f t="shared" si="8"/>
        <v>4535.2999999999993</v>
      </c>
      <c r="BN11" s="106"/>
      <c r="BO11" s="361">
        <f>(SUMIF('1月阿米巴'!J:J,J11,'1月阿米巴'!BK:BK)+SUMIF('2月阿米巴'!J:J,J11,'2月阿米巴'!BK:BK)+BK11)/3</f>
        <v>4403.7633333333333</v>
      </c>
      <c r="BP11" s="51">
        <v>3822</v>
      </c>
      <c r="BQ11" s="362">
        <f t="shared" si="9"/>
        <v>-581.76333333333332</v>
      </c>
      <c r="BR11" s="53">
        <f t="shared" si="0"/>
        <v>42825</v>
      </c>
      <c r="BS11" s="111" t="e">
        <f t="shared" si="10"/>
        <v>#VALUE!</v>
      </c>
    </row>
    <row r="12" spans="1:83" ht="15" customHeight="1">
      <c r="A12" s="56">
        <v>6</v>
      </c>
      <c r="B12" s="59" t="str">
        <f t="shared" si="11"/>
        <v>3月</v>
      </c>
      <c r="C12" s="59" t="str">
        <f t="shared" si="12"/>
        <v>华景</v>
      </c>
      <c r="D12" s="59" t="str">
        <f t="shared" si="13"/>
        <v>教学部</v>
      </c>
      <c r="E12" s="59" t="s">
        <v>82</v>
      </c>
      <c r="F12" s="61"/>
      <c r="G12" s="59" t="s">
        <v>80</v>
      </c>
      <c r="H12" s="59" t="s">
        <v>77</v>
      </c>
      <c r="I12" s="59" t="s">
        <v>83</v>
      </c>
      <c r="J12" s="64" t="s">
        <v>484</v>
      </c>
      <c r="K12" s="65" t="str">
        <f>IF(ISERROR(VLOOKUP(J12,人事资料!D:AR,26,0)),"",VLOOKUP(J12,人事资料!D:AR,26,0))</f>
        <v/>
      </c>
      <c r="L12" s="66" t="str">
        <f>IF(ISERROR(VLOOKUP(J12,人事资料!D:AR,27,0)),"",VLOOKUP(J12,人事资料!D:AR,27,0))</f>
        <v/>
      </c>
      <c r="M12" s="67" t="str">
        <f t="shared" si="1"/>
        <v/>
      </c>
      <c r="N12" s="69">
        <v>31</v>
      </c>
      <c r="O12" s="69">
        <v>31</v>
      </c>
      <c r="P12" s="70"/>
      <c r="Q12" s="80">
        <f>12+7+1+9+6+9</f>
        <v>44</v>
      </c>
      <c r="R12" s="80">
        <v>9.5</v>
      </c>
      <c r="S12" s="80">
        <v>285</v>
      </c>
      <c r="T12" s="80"/>
      <c r="U12" s="80">
        <v>53</v>
      </c>
      <c r="V12" s="83">
        <f t="shared" si="2"/>
        <v>15105</v>
      </c>
      <c r="W12" s="84">
        <v>0.3</v>
      </c>
      <c r="X12" s="79"/>
      <c r="Y12" s="79"/>
      <c r="Z12" s="88" t="s">
        <v>88</v>
      </c>
      <c r="AA12" s="90"/>
      <c r="AB12" s="90"/>
      <c r="AC12" s="88"/>
      <c r="AD12" s="88"/>
      <c r="AE12" s="88"/>
      <c r="AF12" s="89"/>
      <c r="AG12" s="97"/>
      <c r="AH12" s="97"/>
      <c r="AI12" s="85">
        <f t="shared" si="14"/>
        <v>4531.5</v>
      </c>
      <c r="AJ12" s="97"/>
      <c r="AK12" s="97"/>
      <c r="AL12" s="99"/>
      <c r="AM12" s="97"/>
      <c r="AN12" s="97"/>
      <c r="AO12" s="97"/>
      <c r="AP12" s="99"/>
      <c r="AQ12" s="99"/>
      <c r="AR12" s="97"/>
      <c r="AS12" s="97"/>
      <c r="AT12" s="97"/>
      <c r="AU12" s="99">
        <v>200</v>
      </c>
      <c r="AV12" s="97"/>
      <c r="AW12" s="97"/>
      <c r="AX12" s="99">
        <f>1290+180</f>
        <v>1470</v>
      </c>
      <c r="AY12" s="99"/>
      <c r="AZ12" s="99"/>
      <c r="BA12" s="105">
        <f t="shared" si="3"/>
        <v>1670</v>
      </c>
      <c r="BB12" s="64">
        <v>-20</v>
      </c>
      <c r="BC12" s="107"/>
      <c r="BD12" s="88"/>
      <c r="BE12" s="88"/>
      <c r="BF12" s="105">
        <f t="shared" si="4"/>
        <v>-20</v>
      </c>
      <c r="BG12" s="105">
        <f t="shared" si="5"/>
        <v>6181.5</v>
      </c>
      <c r="BH12" s="107">
        <v>100</v>
      </c>
      <c r="BI12" s="109">
        <f t="shared" si="6"/>
        <v>317.43</v>
      </c>
      <c r="BJ12" s="110">
        <f>IF(G12="外教",ROUND(MAX((BG12-BH12-BI12-4800)*{0.03,0.1,0.2,0.25,0.3,0.35,0.45}-{0,105,555,1005,2755,5505,13505},0),2),ROUND(MAX((BG12-BH12-BI12-3500)*{0.03,0.1,0.2,0.25,0.3,0.35,0.45}-{0,105,555,1005,2755,5505,13505},0),2))</f>
        <v>121.41</v>
      </c>
      <c r="BK12" s="92">
        <f t="shared" si="7"/>
        <v>5642.66</v>
      </c>
      <c r="BL12" s="109"/>
      <c r="BM12" s="92">
        <f t="shared" si="8"/>
        <v>5642.66</v>
      </c>
      <c r="BN12" s="106"/>
      <c r="BO12" s="361">
        <f>(SUMIF('1月阿米巴'!J:J,J12,'1月阿米巴'!BK:BK)+SUMIF('2月阿米巴'!J:J,J12,'2月阿米巴'!BK:BK)+BK12)/3</f>
        <v>4833.75</v>
      </c>
      <c r="BP12" s="51">
        <v>4154</v>
      </c>
      <c r="BQ12" s="362">
        <f t="shared" si="9"/>
        <v>-679.75</v>
      </c>
      <c r="BR12" s="53">
        <f t="shared" si="0"/>
        <v>42825</v>
      </c>
      <c r="BS12" s="111" t="e">
        <f t="shared" si="10"/>
        <v>#VALUE!</v>
      </c>
    </row>
    <row r="13" spans="1:83" ht="15" customHeight="1">
      <c r="A13" s="56">
        <v>7</v>
      </c>
      <c r="B13" s="59" t="str">
        <f t="shared" si="11"/>
        <v>3月</v>
      </c>
      <c r="C13" s="59" t="str">
        <f t="shared" si="12"/>
        <v>华景</v>
      </c>
      <c r="D13" s="59" t="str">
        <f t="shared" si="13"/>
        <v>教学部</v>
      </c>
      <c r="E13" s="59" t="s">
        <v>75</v>
      </c>
      <c r="F13" s="61"/>
      <c r="G13" s="59" t="s">
        <v>80</v>
      </c>
      <c r="H13" s="59" t="s">
        <v>77</v>
      </c>
      <c r="I13" s="59" t="s">
        <v>83</v>
      </c>
      <c r="J13" s="64" t="s">
        <v>364</v>
      </c>
      <c r="K13" s="65">
        <f>IF(ISERROR(VLOOKUP(J13,人事资料!D:AR,26,0)),"",VLOOKUP(J13,人事资料!D:AR,26,0))</f>
        <v>42748</v>
      </c>
      <c r="L13" s="66">
        <f>IF(ISERROR(VLOOKUP(J13,人事资料!D:AR,27,0)),"",VLOOKUP(J13,人事资料!D:AR,27,0))</f>
        <v>0</v>
      </c>
      <c r="M13" s="67">
        <f t="shared" si="1"/>
        <v>2</v>
      </c>
      <c r="N13" s="69">
        <v>31</v>
      </c>
      <c r="O13" s="69">
        <v>31</v>
      </c>
      <c r="P13" s="70"/>
      <c r="Q13" s="80">
        <v>18</v>
      </c>
      <c r="R13" s="80">
        <v>3.5</v>
      </c>
      <c r="S13" s="80">
        <f>5+108</f>
        <v>113</v>
      </c>
      <c r="T13" s="80"/>
      <c r="U13" s="80">
        <v>53</v>
      </c>
      <c r="V13" s="83">
        <f t="shared" si="2"/>
        <v>5989</v>
      </c>
      <c r="W13" s="84">
        <v>0.33400000000000002</v>
      </c>
      <c r="X13" s="79"/>
      <c r="Y13" s="79"/>
      <c r="Z13" s="88" t="s">
        <v>88</v>
      </c>
      <c r="AA13" s="90" t="s">
        <v>88</v>
      </c>
      <c r="AB13" s="90"/>
      <c r="AC13" s="88"/>
      <c r="AD13" s="88"/>
      <c r="AE13" s="88"/>
      <c r="AF13" s="89"/>
      <c r="AG13" s="97"/>
      <c r="AH13" s="97"/>
      <c r="AI13" s="85">
        <f t="shared" si="14"/>
        <v>2000.326</v>
      </c>
      <c r="AJ13" s="97"/>
      <c r="AK13" s="97"/>
      <c r="AL13" s="99"/>
      <c r="AM13" s="97"/>
      <c r="AN13" s="99"/>
      <c r="AO13" s="97"/>
      <c r="AP13" s="99"/>
      <c r="AQ13" s="99"/>
      <c r="AR13" s="97"/>
      <c r="AS13" s="97"/>
      <c r="AT13" s="97"/>
      <c r="AU13" s="99">
        <v>200</v>
      </c>
      <c r="AV13" s="97"/>
      <c r="AW13" s="97"/>
      <c r="AX13" s="99">
        <f>180+300+45+120</f>
        <v>645</v>
      </c>
      <c r="AY13" s="99"/>
      <c r="AZ13" s="99">
        <v>2000</v>
      </c>
      <c r="BA13" s="105">
        <f t="shared" si="3"/>
        <v>2845</v>
      </c>
      <c r="BB13" s="106">
        <v>-20</v>
      </c>
      <c r="BC13" s="107"/>
      <c r="BD13" s="88"/>
      <c r="BE13" s="88"/>
      <c r="BF13" s="105">
        <f t="shared" si="4"/>
        <v>-20</v>
      </c>
      <c r="BG13" s="105">
        <f t="shared" si="5"/>
        <v>4825.326</v>
      </c>
      <c r="BH13" s="107">
        <v>100</v>
      </c>
      <c r="BI13" s="109">
        <f t="shared" si="6"/>
        <v>317.43</v>
      </c>
      <c r="BJ13" s="110">
        <f>IF(G13="外教",ROUND(MAX((BG13-BH13-BI13-4800)*{0.03,0.1,0.2,0.25,0.3,0.35,0.45}-{0,105,555,1005,2755,5505,13505},0),2),ROUND(MAX((BG13-BH13-BI13-3500)*{0.03,0.1,0.2,0.25,0.3,0.35,0.45}-{0,105,555,1005,2755,5505,13505},0),2))</f>
        <v>27.24</v>
      </c>
      <c r="BK13" s="92">
        <f t="shared" si="7"/>
        <v>4380.6559999999999</v>
      </c>
      <c r="BL13" s="109"/>
      <c r="BM13" s="92">
        <f t="shared" si="8"/>
        <v>4380.6559999999999</v>
      </c>
      <c r="BN13" s="106"/>
      <c r="BO13" s="361">
        <f>(SUMIF('1月阿米巴'!J:J,J13,'1月阿米巴'!BK:BK)+SUMIF('2月阿米巴'!J:J,J13,'2月阿米巴'!BK:BK)+BK13)/3</f>
        <v>3372.628666666667</v>
      </c>
      <c r="BP13" s="51">
        <v>3822</v>
      </c>
      <c r="BQ13" s="362">
        <f t="shared" si="9"/>
        <v>449.37133333333304</v>
      </c>
      <c r="BR13" s="53">
        <f t="shared" si="0"/>
        <v>42825</v>
      </c>
      <c r="BS13" s="111">
        <f t="shared" si="10"/>
        <v>2</v>
      </c>
    </row>
    <row r="14" spans="1:83" ht="15" customHeight="1">
      <c r="A14" s="56">
        <v>8</v>
      </c>
      <c r="B14" s="59" t="str">
        <f t="shared" si="11"/>
        <v>3月</v>
      </c>
      <c r="C14" s="59" t="str">
        <f t="shared" si="12"/>
        <v>华景</v>
      </c>
      <c r="D14" s="59" t="str">
        <f t="shared" si="13"/>
        <v>教学部</v>
      </c>
      <c r="E14" s="59" t="s">
        <v>82</v>
      </c>
      <c r="F14" s="61"/>
      <c r="G14" s="59" t="s">
        <v>80</v>
      </c>
      <c r="H14" s="59" t="s">
        <v>77</v>
      </c>
      <c r="I14" s="59" t="s">
        <v>83</v>
      </c>
      <c r="J14" s="64" t="s">
        <v>485</v>
      </c>
      <c r="K14" s="65" t="str">
        <f>IF(ISERROR(VLOOKUP(J14,人事资料!D:AR,26,0)),"",VLOOKUP(J14,人事资料!D:AR,26,0))</f>
        <v/>
      </c>
      <c r="L14" s="66" t="str">
        <f>IF(ISERROR(VLOOKUP(J14,人事资料!D:AR,27,0)),"",VLOOKUP(J14,人事资料!D:AR,27,0))</f>
        <v/>
      </c>
      <c r="M14" s="67" t="str">
        <f t="shared" si="1"/>
        <v/>
      </c>
      <c r="N14" s="69">
        <v>31</v>
      </c>
      <c r="O14" s="69">
        <v>31</v>
      </c>
      <c r="P14" s="70"/>
      <c r="Q14" s="80">
        <v>1</v>
      </c>
      <c r="R14" s="80">
        <v>1.5</v>
      </c>
      <c r="S14" s="80">
        <v>10</v>
      </c>
      <c r="T14" s="80"/>
      <c r="U14" s="80">
        <v>53</v>
      </c>
      <c r="V14" s="83">
        <f t="shared" si="2"/>
        <v>530</v>
      </c>
      <c r="W14" s="84">
        <v>0.33</v>
      </c>
      <c r="X14" s="79"/>
      <c r="Y14" s="79"/>
      <c r="Z14" s="88"/>
      <c r="AA14" s="90"/>
      <c r="AB14" s="90"/>
      <c r="AC14" s="88"/>
      <c r="AD14" s="88"/>
      <c r="AE14" s="88"/>
      <c r="AF14" s="89"/>
      <c r="AG14" s="97"/>
      <c r="AH14" s="97"/>
      <c r="AI14" s="85">
        <f t="shared" si="14"/>
        <v>174.9</v>
      </c>
      <c r="AJ14" s="97"/>
      <c r="AK14" s="97"/>
      <c r="AL14" s="99"/>
      <c r="AM14" s="97"/>
      <c r="AN14" s="99"/>
      <c r="AO14" s="97"/>
      <c r="AP14" s="99"/>
      <c r="AQ14" s="99"/>
      <c r="AR14" s="97"/>
      <c r="AS14" s="97"/>
      <c r="AT14" s="97"/>
      <c r="AU14" s="99">
        <v>200</v>
      </c>
      <c r="AV14" s="97"/>
      <c r="AW14" s="97"/>
      <c r="AX14" s="99">
        <v>1063</v>
      </c>
      <c r="AY14" s="99"/>
      <c r="AZ14" s="99">
        <v>1500</v>
      </c>
      <c r="BA14" s="105">
        <f t="shared" si="3"/>
        <v>2763</v>
      </c>
      <c r="BB14" s="106">
        <v>-20</v>
      </c>
      <c r="BC14" s="107"/>
      <c r="BD14" s="88"/>
      <c r="BE14" s="88"/>
      <c r="BF14" s="105">
        <f t="shared" si="4"/>
        <v>-20</v>
      </c>
      <c r="BG14" s="105">
        <f t="shared" si="5"/>
        <v>2917.9</v>
      </c>
      <c r="BH14" s="107">
        <v>100</v>
      </c>
      <c r="BI14" s="109">
        <f t="shared" si="6"/>
        <v>317.43</v>
      </c>
      <c r="BJ14" s="110">
        <f>IF(G14="外教",ROUND(MAX((BG14-BH14-BI14-4800)*{0.03,0.1,0.2,0.25,0.3,0.35,0.45}-{0,105,555,1005,2755,5505,13505},0),2),ROUND(MAX((BG14-BH14-BI14-3500)*{0.03,0.1,0.2,0.25,0.3,0.35,0.45}-{0,105,555,1005,2755,5505,13505},0),2))</f>
        <v>0</v>
      </c>
      <c r="BK14" s="92">
        <f t="shared" si="7"/>
        <v>2500.4700000000003</v>
      </c>
      <c r="BL14" s="109"/>
      <c r="BM14" s="92">
        <f t="shared" si="8"/>
        <v>2500.4700000000003</v>
      </c>
      <c r="BN14" s="106"/>
      <c r="BO14" s="361">
        <f>(SUMIF('1月阿米巴'!J:J,J14,'1月阿米巴'!BK:BK)+SUMIF('2月阿米巴'!J:J,J14,'2月阿米巴'!BK:BK)+BK14)/3</f>
        <v>1428.7280952380952</v>
      </c>
      <c r="BP14" s="51">
        <v>3323</v>
      </c>
      <c r="BQ14" s="362">
        <f t="shared" si="9"/>
        <v>1894.2719047619048</v>
      </c>
      <c r="BR14" s="53">
        <f t="shared" si="0"/>
        <v>42825</v>
      </c>
      <c r="BS14" s="111" t="e">
        <f t="shared" si="10"/>
        <v>#VALUE!</v>
      </c>
    </row>
    <row r="15" spans="1:83" ht="15" customHeight="1">
      <c r="A15" s="56">
        <v>9</v>
      </c>
      <c r="B15" s="59" t="str">
        <f t="shared" si="11"/>
        <v>3月</v>
      </c>
      <c r="C15" s="59" t="str">
        <f t="shared" si="12"/>
        <v>华景</v>
      </c>
      <c r="D15" s="59" t="str">
        <f t="shared" si="13"/>
        <v>教学部</v>
      </c>
      <c r="E15" s="59" t="s">
        <v>82</v>
      </c>
      <c r="F15" s="61"/>
      <c r="G15" s="59" t="s">
        <v>80</v>
      </c>
      <c r="H15" s="59" t="s">
        <v>77</v>
      </c>
      <c r="I15" s="59" t="s">
        <v>83</v>
      </c>
      <c r="J15" s="71" t="s">
        <v>486</v>
      </c>
      <c r="K15" s="65" t="str">
        <f>IF(ISERROR(VLOOKUP(J15,#REF!,26,0)),"",VLOOKUP(J15,#REF!,26,0))</f>
        <v/>
      </c>
      <c r="L15" s="66">
        <f>IF(ISERROR(VLOOKUP(J15,人事资料!D:AR,27,0)),"",VLOOKUP(J15,人事资料!D:AR,27,0))</f>
        <v>0</v>
      </c>
      <c r="M15" s="67" t="str">
        <f t="shared" si="1"/>
        <v/>
      </c>
      <c r="N15" s="69">
        <v>31</v>
      </c>
      <c r="O15" s="69">
        <v>31</v>
      </c>
      <c r="P15" s="70"/>
      <c r="Q15" s="80">
        <v>11</v>
      </c>
      <c r="R15" s="80">
        <v>2</v>
      </c>
      <c r="S15" s="80">
        <f>52+8</f>
        <v>60</v>
      </c>
      <c r="T15" s="80"/>
      <c r="U15" s="80">
        <v>53</v>
      </c>
      <c r="V15" s="83">
        <f t="shared" si="2"/>
        <v>3180</v>
      </c>
      <c r="W15" s="84">
        <v>0.33</v>
      </c>
      <c r="X15" s="79"/>
      <c r="Y15" s="79"/>
      <c r="Z15" s="88" t="s">
        <v>88</v>
      </c>
      <c r="AA15" s="90"/>
      <c r="AB15" s="90"/>
      <c r="AC15" s="88"/>
      <c r="AD15" s="88"/>
      <c r="AE15" s="88"/>
      <c r="AF15" s="89"/>
      <c r="AG15" s="97"/>
      <c r="AH15" s="97"/>
      <c r="AI15" s="85">
        <f t="shared" si="14"/>
        <v>1049.4000000000001</v>
      </c>
      <c r="AJ15" s="97"/>
      <c r="AK15" s="97"/>
      <c r="AL15" s="99"/>
      <c r="AM15" s="97"/>
      <c r="AN15" s="99"/>
      <c r="AO15" s="97"/>
      <c r="AP15" s="99"/>
      <c r="AQ15" s="99"/>
      <c r="AR15" s="97"/>
      <c r="AS15" s="97"/>
      <c r="AT15" s="97"/>
      <c r="AU15" s="99">
        <v>200</v>
      </c>
      <c r="AV15" s="97"/>
      <c r="AW15" s="97"/>
      <c r="AX15" s="99">
        <f>120+90+120</f>
        <v>330</v>
      </c>
      <c r="AY15" s="99"/>
      <c r="AZ15" s="99">
        <v>2000</v>
      </c>
      <c r="BA15" s="105">
        <f t="shared" si="3"/>
        <v>2530</v>
      </c>
      <c r="BB15" s="64">
        <v>-20</v>
      </c>
      <c r="BC15" s="107"/>
      <c r="BD15" s="88"/>
      <c r="BE15" s="88"/>
      <c r="BF15" s="105">
        <f t="shared" si="4"/>
        <v>-20</v>
      </c>
      <c r="BG15" s="105">
        <f t="shared" si="5"/>
        <v>3559.4</v>
      </c>
      <c r="BH15" s="107">
        <v>100</v>
      </c>
      <c r="BI15" s="109">
        <f t="shared" si="6"/>
        <v>317.43</v>
      </c>
      <c r="BJ15" s="110">
        <f>IF(G15="外教",ROUND(MAX((BG15-BH15-BI15-4800)*{0.03,0.1,0.2,0.25,0.3,0.35,0.45}-{0,105,555,1005,2755,5505,13505},0),2),ROUND(MAX((BG15-BH15-BI15-3500)*{0.03,0.1,0.2,0.25,0.3,0.35,0.45}-{0,105,555,1005,2755,5505,13505},0),2))</f>
        <v>0</v>
      </c>
      <c r="BK15" s="92">
        <f t="shared" si="7"/>
        <v>3141.9700000000003</v>
      </c>
      <c r="BL15" s="109"/>
      <c r="BM15" s="92">
        <f t="shared" si="8"/>
        <v>3141.9700000000003</v>
      </c>
      <c r="BN15" s="106"/>
      <c r="BO15" s="361">
        <f>(SUMIF('1月阿米巴'!J:J,J15,'1月阿米巴'!BK:BK)+SUMIF('2月阿米巴'!J:J,J15,'2月阿米巴'!BK:BK)+BK15)/3</f>
        <v>1845.702380952381</v>
      </c>
      <c r="BP15" s="51">
        <v>3323</v>
      </c>
      <c r="BQ15" s="362">
        <f t="shared" si="9"/>
        <v>1477.297619047619</v>
      </c>
      <c r="BR15" s="53">
        <f t="shared" si="0"/>
        <v>42825</v>
      </c>
      <c r="BS15" s="111" t="e">
        <f t="shared" si="10"/>
        <v>#VALUE!</v>
      </c>
    </row>
    <row r="16" spans="1:83" ht="15" customHeight="1">
      <c r="A16" s="56">
        <v>10</v>
      </c>
      <c r="B16" s="59" t="str">
        <f t="shared" si="11"/>
        <v>3月</v>
      </c>
      <c r="C16" s="59" t="str">
        <f t="shared" si="12"/>
        <v>华景</v>
      </c>
      <c r="D16" s="59" t="str">
        <f t="shared" si="13"/>
        <v>教学部</v>
      </c>
      <c r="E16" s="59" t="s">
        <v>82</v>
      </c>
      <c r="F16" s="61"/>
      <c r="G16" s="59" t="s">
        <v>80</v>
      </c>
      <c r="H16" s="59" t="s">
        <v>77</v>
      </c>
      <c r="I16" s="59" t="s">
        <v>83</v>
      </c>
      <c r="J16" s="71" t="s">
        <v>487</v>
      </c>
      <c r="K16" s="65" t="str">
        <f>IF(ISERROR(VLOOKUP(J16,#REF!,26,0)),"",VLOOKUP(J16,#REF!,26,0))</f>
        <v/>
      </c>
      <c r="L16" s="66" t="str">
        <f>IF(ISERROR(VLOOKUP(J16,人事资料!D:AR,27,0)),"",VLOOKUP(J16,人事资料!D:AR,27,0))</f>
        <v/>
      </c>
      <c r="M16" s="67" t="str">
        <f t="shared" si="1"/>
        <v/>
      </c>
      <c r="N16" s="69">
        <v>31</v>
      </c>
      <c r="O16" s="69">
        <v>31</v>
      </c>
      <c r="P16" s="70"/>
      <c r="Q16" s="80"/>
      <c r="R16" s="80"/>
      <c r="S16" s="80"/>
      <c r="T16" s="80"/>
      <c r="U16" s="80"/>
      <c r="V16" s="83">
        <f t="shared" si="2"/>
        <v>0</v>
      </c>
      <c r="W16" s="84"/>
      <c r="X16" s="79"/>
      <c r="Y16" s="79"/>
      <c r="Z16" s="88"/>
      <c r="AA16" s="90"/>
      <c r="AB16" s="90"/>
      <c r="AC16" s="88"/>
      <c r="AD16" s="88"/>
      <c r="AE16" s="88"/>
      <c r="AF16" s="89"/>
      <c r="AG16" s="97"/>
      <c r="AH16" s="97"/>
      <c r="AI16" s="85">
        <f t="shared" si="14"/>
        <v>0</v>
      </c>
      <c r="AJ16" s="97"/>
      <c r="AK16" s="97"/>
      <c r="AL16" s="99"/>
      <c r="AM16" s="97"/>
      <c r="AN16" s="99"/>
      <c r="AO16" s="97"/>
      <c r="AP16" s="99"/>
      <c r="AQ16" s="99"/>
      <c r="AR16" s="97"/>
      <c r="AS16" s="97"/>
      <c r="AT16" s="97"/>
      <c r="AU16" s="99">
        <v>200</v>
      </c>
      <c r="AV16" s="97"/>
      <c r="AW16" s="97"/>
      <c r="AX16" s="99">
        <v>240</v>
      </c>
      <c r="AY16" s="99"/>
      <c r="AZ16" s="99">
        <v>1500</v>
      </c>
      <c r="BA16" s="105">
        <f t="shared" si="3"/>
        <v>1940</v>
      </c>
      <c r="BB16" s="64">
        <v>-20</v>
      </c>
      <c r="BC16" s="107"/>
      <c r="BD16" s="88"/>
      <c r="BE16" s="88"/>
      <c r="BF16" s="105">
        <f t="shared" si="4"/>
        <v>-20</v>
      </c>
      <c r="BG16" s="105">
        <f t="shared" si="5"/>
        <v>1920</v>
      </c>
      <c r="BH16" s="107">
        <v>100</v>
      </c>
      <c r="BI16" s="109">
        <f t="shared" si="6"/>
        <v>317.43</v>
      </c>
      <c r="BJ16" s="110">
        <f>IF(G16="外教",ROUND(MAX((BG16-BH16-BI16-4800)*{0.03,0.1,0.2,0.25,0.3,0.35,0.45}-{0,105,555,1005,2755,5505,13505},0),2),ROUND(MAX((BG16-BH16-BI16-3500)*{0.03,0.1,0.2,0.25,0.3,0.35,0.45}-{0,105,555,1005,2755,5505,13505},0),2))</f>
        <v>0</v>
      </c>
      <c r="BK16" s="92">
        <f t="shared" si="7"/>
        <v>1502.57</v>
      </c>
      <c r="BL16" s="109"/>
      <c r="BM16" s="92">
        <f t="shared" si="8"/>
        <v>1502.57</v>
      </c>
      <c r="BN16" s="106"/>
      <c r="BO16" s="361">
        <f>(SUMIF('1月阿米巴'!J:J,J16,'1月阿米巴'!BK:BK)+SUMIF('2月阿米巴'!J:J,J16,'2月阿米巴'!BK:BK)+BK16)/3</f>
        <v>857.99952380952379</v>
      </c>
      <c r="BP16" s="51">
        <v>3323</v>
      </c>
      <c r="BQ16" s="362">
        <f t="shared" si="9"/>
        <v>2465.0004761904761</v>
      </c>
      <c r="BR16" s="53">
        <f t="shared" si="0"/>
        <v>42825</v>
      </c>
      <c r="BS16" s="111" t="e">
        <f t="shared" si="10"/>
        <v>#VALUE!</v>
      </c>
    </row>
    <row r="17" spans="1:71" ht="15" customHeight="1">
      <c r="A17" s="56">
        <v>11</v>
      </c>
      <c r="B17" s="59" t="str">
        <f t="shared" si="11"/>
        <v>3月</v>
      </c>
      <c r="C17" s="59" t="str">
        <f t="shared" si="12"/>
        <v>华景</v>
      </c>
      <c r="D17" s="59" t="str">
        <f t="shared" si="13"/>
        <v>教学部</v>
      </c>
      <c r="E17" s="59" t="s">
        <v>82</v>
      </c>
      <c r="F17" s="61"/>
      <c r="G17" s="59" t="s">
        <v>80</v>
      </c>
      <c r="H17" s="59" t="s">
        <v>77</v>
      </c>
      <c r="I17" s="59" t="s">
        <v>83</v>
      </c>
      <c r="J17" s="71" t="s">
        <v>503</v>
      </c>
      <c r="K17" s="65" t="str">
        <f>IF(ISERROR(VLOOKUP(J17,#REF!,26,0)),"",VLOOKUP(J17,#REF!,26,0))</f>
        <v/>
      </c>
      <c r="L17" s="66">
        <f>IF(ISERROR(VLOOKUP(J17,人事资料!D:AR,27,0)),"",VLOOKUP(J17,人事资料!D:AR,27,0))</f>
        <v>0</v>
      </c>
      <c r="M17" s="67" t="str">
        <f t="shared" si="1"/>
        <v/>
      </c>
      <c r="N17" s="69">
        <v>31</v>
      </c>
      <c r="O17" s="69">
        <v>31</v>
      </c>
      <c r="P17" s="70"/>
      <c r="Q17" s="80"/>
      <c r="R17" s="80"/>
      <c r="S17" s="80"/>
      <c r="T17" s="80"/>
      <c r="U17" s="80"/>
      <c r="V17" s="83">
        <f t="shared" si="2"/>
        <v>0</v>
      </c>
      <c r="W17" s="84"/>
      <c r="X17" s="79"/>
      <c r="Y17" s="79"/>
      <c r="Z17" s="88"/>
      <c r="AA17" s="90"/>
      <c r="AB17" s="90"/>
      <c r="AC17" s="88"/>
      <c r="AD17" s="88"/>
      <c r="AE17" s="88"/>
      <c r="AF17" s="89"/>
      <c r="AG17" s="97"/>
      <c r="AH17" s="97"/>
      <c r="AI17" s="85">
        <f t="shared" si="14"/>
        <v>0</v>
      </c>
      <c r="AJ17" s="97"/>
      <c r="AK17" s="97"/>
      <c r="AL17" s="99"/>
      <c r="AM17" s="97"/>
      <c r="AN17" s="99"/>
      <c r="AO17" s="97"/>
      <c r="AP17" s="99"/>
      <c r="AQ17" s="99"/>
      <c r="AR17" s="97"/>
      <c r="AS17" s="97"/>
      <c r="AT17" s="97"/>
      <c r="AU17" s="99">
        <v>200</v>
      </c>
      <c r="AV17" s="97"/>
      <c r="AW17" s="97"/>
      <c r="AX17" s="99">
        <f>90+240+120+157</f>
        <v>607</v>
      </c>
      <c r="AY17" s="99"/>
      <c r="AZ17" s="99">
        <v>2500</v>
      </c>
      <c r="BA17" s="105">
        <f t="shared" si="3"/>
        <v>3307</v>
      </c>
      <c r="BB17" s="64"/>
      <c r="BC17" s="107"/>
      <c r="BD17" s="88"/>
      <c r="BE17" s="88"/>
      <c r="BF17" s="105">
        <f t="shared" si="4"/>
        <v>0</v>
      </c>
      <c r="BG17" s="105">
        <f t="shared" si="5"/>
        <v>3307</v>
      </c>
      <c r="BH17" s="107"/>
      <c r="BI17" s="109"/>
      <c r="BJ17" s="110">
        <f>IF(G17="外教",ROUND(MAX((BG17-BH17-BI17-4800)*{0.03,0.1,0.2,0.25,0.3,0.35,0.45}-{0,105,555,1005,2755,5505,13505},0),2),ROUND(MAX((BG17-BH17-BI17-3500)*{0.03,0.1,0.2,0.25,0.3,0.35,0.45}-{0,105,555,1005,2755,5505,13505},0),2))</f>
        <v>0</v>
      </c>
      <c r="BK17" s="92">
        <f t="shared" si="7"/>
        <v>3307</v>
      </c>
      <c r="BL17" s="109"/>
      <c r="BM17" s="92">
        <f t="shared" si="8"/>
        <v>3307</v>
      </c>
      <c r="BN17" s="106"/>
      <c r="BO17" s="361">
        <f>(SUMIF('1月阿米巴'!J:J,J17,'1月阿米巴'!BK:BK)+SUMIF('2月阿米巴'!J:J,J17,'2月阿米巴'!BK:BK)+BK17)/3</f>
        <v>1102.3333333333333</v>
      </c>
      <c r="BP17" s="51">
        <v>3323</v>
      </c>
      <c r="BQ17" s="362">
        <f t="shared" si="9"/>
        <v>2220.666666666667</v>
      </c>
      <c r="BR17" s="53">
        <f t="shared" si="0"/>
        <v>42825</v>
      </c>
      <c r="BS17" s="111" t="e">
        <f t="shared" si="10"/>
        <v>#VALUE!</v>
      </c>
    </row>
    <row r="18" spans="1:71" ht="15" customHeight="1">
      <c r="A18" s="56">
        <v>12</v>
      </c>
      <c r="B18" s="59" t="str">
        <f t="shared" si="11"/>
        <v/>
      </c>
      <c r="C18" s="59" t="str">
        <f t="shared" si="12"/>
        <v/>
      </c>
      <c r="D18" s="59" t="str">
        <f t="shared" si="13"/>
        <v/>
      </c>
      <c r="E18" s="59"/>
      <c r="F18" s="61"/>
      <c r="G18" s="59"/>
      <c r="H18" s="59"/>
      <c r="I18" s="59"/>
      <c r="J18" s="71"/>
      <c r="K18" s="65" t="str">
        <f>IF(ISERROR(VLOOKUP(J18,#REF!,26,0)),"",VLOOKUP(J18,#REF!,26,0))</f>
        <v/>
      </c>
      <c r="L18" s="66" t="str">
        <f>IF(ISERROR(VLOOKUP(J18,人事资料!D:AR,27,0)),"",VLOOKUP(J18,人事资料!D:AR,27,0))</f>
        <v/>
      </c>
      <c r="M18" s="67" t="str">
        <f t="shared" si="1"/>
        <v/>
      </c>
      <c r="N18" s="69"/>
      <c r="O18" s="69"/>
      <c r="P18" s="70"/>
      <c r="Q18" s="80"/>
      <c r="R18" s="80"/>
      <c r="S18" s="80"/>
      <c r="T18" s="80"/>
      <c r="U18" s="80"/>
      <c r="V18" s="83">
        <f t="shared" si="2"/>
        <v>0</v>
      </c>
      <c r="W18" s="84"/>
      <c r="X18" s="79"/>
      <c r="Y18" s="79"/>
      <c r="Z18" s="88"/>
      <c r="AA18" s="90"/>
      <c r="AB18" s="90"/>
      <c r="AC18" s="88"/>
      <c r="AD18" s="88"/>
      <c r="AE18" s="88"/>
      <c r="AF18" s="89"/>
      <c r="AG18" s="97"/>
      <c r="AH18" s="97"/>
      <c r="AI18" s="85">
        <f t="shared" si="14"/>
        <v>0</v>
      </c>
      <c r="AJ18" s="97"/>
      <c r="AK18" s="97"/>
      <c r="AL18" s="99"/>
      <c r="AM18" s="97"/>
      <c r="AN18" s="99"/>
      <c r="AO18" s="97"/>
      <c r="AP18" s="99"/>
      <c r="AQ18" s="99"/>
      <c r="AR18" s="97"/>
      <c r="AS18" s="97"/>
      <c r="AT18" s="97"/>
      <c r="AU18" s="99"/>
      <c r="AV18" s="97"/>
      <c r="AW18" s="97"/>
      <c r="AX18" s="99"/>
      <c r="AY18" s="99"/>
      <c r="AZ18" s="99"/>
      <c r="BA18" s="105">
        <f t="shared" si="3"/>
        <v>0</v>
      </c>
      <c r="BB18" s="106"/>
      <c r="BC18" s="88"/>
      <c r="BD18" s="88"/>
      <c r="BE18" s="88"/>
      <c r="BF18" s="105">
        <f t="shared" si="4"/>
        <v>0</v>
      </c>
      <c r="BG18" s="105">
        <f t="shared" si="5"/>
        <v>0</v>
      </c>
      <c r="BH18" s="107"/>
      <c r="BI18" s="109"/>
      <c r="BJ18" s="110">
        <f>IF(G18="外教",ROUND(MAX((BG18-BH18-BI18-4800)*{0.03,0.1,0.2,0.25,0.3,0.35,0.45}-{0,105,555,1005,2755,5505,13505},0),2),ROUND(MAX((BG18-BH18-BI18-3500)*{0.03,0.1,0.2,0.25,0.3,0.35,0.45}-{0,105,555,1005,2755,5505,13505},0),2))</f>
        <v>0</v>
      </c>
      <c r="BK18" s="92">
        <f t="shared" si="7"/>
        <v>0</v>
      </c>
      <c r="BL18" s="109"/>
      <c r="BM18" s="92">
        <f t="shared" si="8"/>
        <v>0</v>
      </c>
      <c r="BN18" s="106"/>
      <c r="BR18" s="53">
        <f t="shared" si="0"/>
        <v>0</v>
      </c>
      <c r="BS18" s="111" t="e">
        <f t="shared" si="10"/>
        <v>#VALUE!</v>
      </c>
    </row>
    <row r="19" spans="1:71" ht="15" customHeight="1">
      <c r="A19" s="56">
        <v>13</v>
      </c>
      <c r="B19" s="59" t="str">
        <f t="shared" si="11"/>
        <v/>
      </c>
      <c r="C19" s="59" t="str">
        <f t="shared" si="12"/>
        <v/>
      </c>
      <c r="D19" s="59" t="str">
        <f t="shared" si="13"/>
        <v/>
      </c>
      <c r="E19" s="59"/>
      <c r="F19" s="58"/>
      <c r="G19" s="59"/>
      <c r="H19" s="59"/>
      <c r="I19" s="59"/>
      <c r="J19" s="71"/>
      <c r="K19" s="65" t="str">
        <f>IF(ISERROR(VLOOKUP(J19,#REF!,26,0)),"",VLOOKUP(J19,#REF!,26,0))</f>
        <v/>
      </c>
      <c r="L19" s="66" t="str">
        <f>IF(ISERROR(VLOOKUP(J19,#REF!,27,0)),"",VLOOKUP(J19,#REF!,27,0))</f>
        <v/>
      </c>
      <c r="M19" s="67" t="str">
        <f t="shared" si="1"/>
        <v/>
      </c>
      <c r="N19" s="69"/>
      <c r="O19" s="69"/>
      <c r="P19" s="70"/>
      <c r="Q19" s="80"/>
      <c r="R19" s="80"/>
      <c r="S19" s="80"/>
      <c r="T19" s="80"/>
      <c r="U19" s="80"/>
      <c r="V19" s="83">
        <f t="shared" si="2"/>
        <v>0</v>
      </c>
      <c r="W19" s="84"/>
      <c r="X19" s="79"/>
      <c r="Y19" s="79"/>
      <c r="Z19" s="88"/>
      <c r="AA19" s="90"/>
      <c r="AB19" s="90"/>
      <c r="AC19" s="88"/>
      <c r="AD19" s="88"/>
      <c r="AE19" s="88"/>
      <c r="AF19" s="89"/>
      <c r="AG19" s="97"/>
      <c r="AH19" s="97"/>
      <c r="AI19" s="85">
        <f t="shared" si="14"/>
        <v>0</v>
      </c>
      <c r="AJ19" s="97"/>
      <c r="AK19" s="97"/>
      <c r="AL19" s="99"/>
      <c r="AM19" s="97"/>
      <c r="AN19" s="97"/>
      <c r="AO19" s="97"/>
      <c r="AP19" s="99"/>
      <c r="AQ19" s="99"/>
      <c r="AR19" s="97"/>
      <c r="AS19" s="97"/>
      <c r="AT19" s="97"/>
      <c r="AU19" s="99"/>
      <c r="AV19" s="97"/>
      <c r="AW19" s="97"/>
      <c r="AX19" s="99"/>
      <c r="AY19" s="99"/>
      <c r="AZ19" s="99"/>
      <c r="BA19" s="105">
        <f t="shared" si="3"/>
        <v>0</v>
      </c>
      <c r="BB19" s="64"/>
      <c r="BC19" s="107"/>
      <c r="BD19" s="88"/>
      <c r="BE19" s="88"/>
      <c r="BF19" s="105">
        <f t="shared" si="4"/>
        <v>0</v>
      </c>
      <c r="BG19" s="105">
        <f t="shared" si="5"/>
        <v>0</v>
      </c>
      <c r="BH19" s="107"/>
      <c r="BI19" s="109"/>
      <c r="BJ19" s="110">
        <f>IF(G19="外教",ROUND(MAX((BG19-BH19-BI19-4800)*{0.03,0.1,0.2,0.25,0.3,0.35,0.45}-{0,105,555,1005,2755,5505,13505},0),2),ROUND(MAX((BG19-BH19-BI19-3500)*{0.03,0.1,0.2,0.25,0.3,0.35,0.45}-{0,105,555,1005,2755,5505,13505},0),2))</f>
        <v>0</v>
      </c>
      <c r="BK19" s="92">
        <f t="shared" si="7"/>
        <v>0</v>
      </c>
      <c r="BL19" s="109"/>
      <c r="BM19" s="92">
        <f t="shared" si="8"/>
        <v>0</v>
      </c>
      <c r="BN19" s="106"/>
      <c r="BR19" s="53">
        <f t="shared" si="0"/>
        <v>0</v>
      </c>
      <c r="BS19" s="111" t="e">
        <f t="shared" si="10"/>
        <v>#VALUE!</v>
      </c>
    </row>
    <row r="20" spans="1:71" ht="15" customHeight="1">
      <c r="A20" s="56">
        <v>14</v>
      </c>
      <c r="B20" s="59" t="str">
        <f t="shared" si="11"/>
        <v/>
      </c>
      <c r="C20" s="59" t="str">
        <f t="shared" si="12"/>
        <v/>
      </c>
      <c r="D20" s="59" t="str">
        <f t="shared" si="13"/>
        <v/>
      </c>
      <c r="E20" s="59"/>
      <c r="F20" s="58"/>
      <c r="G20" s="59"/>
      <c r="H20" s="59"/>
      <c r="I20" s="59"/>
      <c r="J20" s="71"/>
      <c r="K20" s="65" t="str">
        <f>IF(ISERROR(VLOOKUP(J20,#REF!,26,0)),"",VLOOKUP(J20,#REF!,26,0))</f>
        <v/>
      </c>
      <c r="L20" s="66" t="str">
        <f>IF(ISERROR(VLOOKUP(J20,#REF!,27,0)),"",VLOOKUP(J20,#REF!,27,0))</f>
        <v/>
      </c>
      <c r="M20" s="67" t="str">
        <f t="shared" si="1"/>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4"/>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7"/>
        <v>0</v>
      </c>
      <c r="BL20" s="109"/>
      <c r="BM20" s="92">
        <f t="shared" si="8"/>
        <v>0</v>
      </c>
      <c r="BN20" s="106"/>
      <c r="BR20" s="53">
        <f t="shared" si="0"/>
        <v>0</v>
      </c>
      <c r="BS20" s="111" t="e">
        <f t="shared" si="10"/>
        <v>#VALUE!</v>
      </c>
    </row>
    <row r="21" spans="1:71" ht="15" customHeight="1">
      <c r="A21" s="56">
        <v>15</v>
      </c>
      <c r="B21" s="59" t="str">
        <f t="shared" si="11"/>
        <v/>
      </c>
      <c r="C21" s="59" t="str">
        <f t="shared" si="12"/>
        <v/>
      </c>
      <c r="D21" s="59" t="str">
        <f t="shared" si="13"/>
        <v/>
      </c>
      <c r="E21" s="59"/>
      <c r="F21" s="58"/>
      <c r="G21" s="59"/>
      <c r="H21" s="59"/>
      <c r="I21" s="59"/>
      <c r="J21" s="71"/>
      <c r="K21" s="65" t="str">
        <f>IF(ISERROR(VLOOKUP(J21,#REF!,26,0)),"",VLOOKUP(J21,#REF!,26,0))</f>
        <v/>
      </c>
      <c r="L21" s="66" t="str">
        <f>IF(ISERROR(VLOOKUP(J21,#REF!,27,0)),"",VLOOKUP(J21,#REF!,27,0))</f>
        <v/>
      </c>
      <c r="M21" s="67" t="str">
        <f t="shared" si="1"/>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4"/>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7"/>
        <v>0</v>
      </c>
      <c r="BL21" s="109"/>
      <c r="BM21" s="92">
        <f t="shared" si="8"/>
        <v>0</v>
      </c>
      <c r="BN21" s="106"/>
      <c r="BR21" s="53">
        <f t="shared" si="0"/>
        <v>0</v>
      </c>
      <c r="BS21" s="111" t="e">
        <f t="shared" si="10"/>
        <v>#VALUE!</v>
      </c>
    </row>
    <row r="22" spans="1:71" ht="15" customHeight="1">
      <c r="A22" s="56">
        <v>16</v>
      </c>
      <c r="B22" s="59" t="str">
        <f t="shared" si="11"/>
        <v/>
      </c>
      <c r="C22" s="59" t="str">
        <f t="shared" si="12"/>
        <v/>
      </c>
      <c r="D22" s="59" t="str">
        <f t="shared" si="13"/>
        <v/>
      </c>
      <c r="E22" s="59"/>
      <c r="F22" s="58"/>
      <c r="G22" s="59"/>
      <c r="H22" s="59"/>
      <c r="I22" s="59"/>
      <c r="J22" s="71"/>
      <c r="K22" s="65" t="str">
        <f>IF(ISERROR(VLOOKUP(J22,#REF!,26,0)),"",VLOOKUP(J22,#REF!,26,0))</f>
        <v/>
      </c>
      <c r="L22" s="66" t="str">
        <f>IF(ISERROR(VLOOKUP(J22,#REF!,27,0)),"",VLOOKUP(J22,#REF!,27,0))</f>
        <v/>
      </c>
      <c r="M22" s="67" t="str">
        <f t="shared" si="1"/>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4"/>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7"/>
        <v>0</v>
      </c>
      <c r="BL22" s="109"/>
      <c r="BM22" s="92">
        <f t="shared" si="8"/>
        <v>0</v>
      </c>
      <c r="BN22" s="106"/>
      <c r="BR22" s="53">
        <f t="shared" si="0"/>
        <v>0</v>
      </c>
      <c r="BS22" s="111" t="e">
        <f t="shared" si="10"/>
        <v>#VALUE!</v>
      </c>
    </row>
    <row r="23" spans="1:71" ht="15" customHeight="1">
      <c r="A23" s="56">
        <v>17</v>
      </c>
      <c r="B23" s="59" t="str">
        <f t="shared" si="11"/>
        <v/>
      </c>
      <c r="C23" s="59" t="str">
        <f t="shared" si="12"/>
        <v/>
      </c>
      <c r="D23" s="59" t="str">
        <f t="shared" si="13"/>
        <v/>
      </c>
      <c r="E23" s="59"/>
      <c r="F23" s="58"/>
      <c r="G23" s="59"/>
      <c r="H23" s="59"/>
      <c r="I23" s="59"/>
      <c r="J23" s="71"/>
      <c r="K23" s="65" t="str">
        <f>IF(ISERROR(VLOOKUP(J23,#REF!,26,0)),"",VLOOKUP(J23,#REF!,26,0))</f>
        <v/>
      </c>
      <c r="L23" s="66" t="str">
        <f>IF(ISERROR(VLOOKUP(J23,#REF!,27,0)),"",VLOOKUP(J23,#REF!,27,0))</f>
        <v/>
      </c>
      <c r="M23" s="67" t="str">
        <f t="shared" si="1"/>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4"/>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7"/>
        <v>0</v>
      </c>
      <c r="BL23" s="109"/>
      <c r="BM23" s="92">
        <f t="shared" si="8"/>
        <v>0</v>
      </c>
      <c r="BN23" s="106"/>
      <c r="BR23" s="53">
        <f t="shared" si="0"/>
        <v>0</v>
      </c>
      <c r="BS23" s="111" t="e">
        <f t="shared" si="10"/>
        <v>#VALUE!</v>
      </c>
    </row>
    <row r="24" spans="1:71" ht="15" customHeight="1">
      <c r="A24" s="56">
        <v>18</v>
      </c>
      <c r="B24" s="59" t="str">
        <f t="shared" si="11"/>
        <v/>
      </c>
      <c r="C24" s="59" t="str">
        <f t="shared" si="12"/>
        <v/>
      </c>
      <c r="D24" s="59" t="str">
        <f t="shared" si="13"/>
        <v/>
      </c>
      <c r="E24" s="59"/>
      <c r="F24" s="58"/>
      <c r="G24" s="59"/>
      <c r="H24" s="59"/>
      <c r="I24" s="59"/>
      <c r="J24" s="71"/>
      <c r="K24" s="65" t="str">
        <f>IF(ISERROR(VLOOKUP(J24,#REF!,26,0)),"",VLOOKUP(J24,#REF!,26,0))</f>
        <v/>
      </c>
      <c r="L24" s="66" t="str">
        <f>IF(ISERROR(VLOOKUP(J24,#REF!,27,0)),"",VLOOKUP(J24,#REF!,27,0))</f>
        <v/>
      </c>
      <c r="M24" s="67" t="str">
        <f t="shared" si="1"/>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4"/>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7"/>
        <v>0</v>
      </c>
      <c r="BL24" s="109"/>
      <c r="BM24" s="92">
        <f t="shared" si="8"/>
        <v>0</v>
      </c>
      <c r="BN24" s="106"/>
      <c r="BR24" s="53">
        <f t="shared" si="0"/>
        <v>0</v>
      </c>
      <c r="BS24" s="111" t="e">
        <f t="shared" si="10"/>
        <v>#VALUE!</v>
      </c>
    </row>
    <row r="25" spans="1:71" ht="15" customHeight="1">
      <c r="A25" s="56">
        <v>19</v>
      </c>
      <c r="B25" s="59" t="str">
        <f t="shared" si="11"/>
        <v/>
      </c>
      <c r="C25" s="59" t="str">
        <f t="shared" si="12"/>
        <v/>
      </c>
      <c r="D25" s="59" t="str">
        <f t="shared" si="13"/>
        <v/>
      </c>
      <c r="E25" s="59"/>
      <c r="F25" s="58"/>
      <c r="G25" s="59"/>
      <c r="H25" s="59"/>
      <c r="I25" s="59"/>
      <c r="J25" s="71"/>
      <c r="K25" s="65" t="str">
        <f>IF(ISERROR(VLOOKUP(J25,#REF!,26,0)),"",VLOOKUP(J25,#REF!,26,0))</f>
        <v/>
      </c>
      <c r="L25" s="66" t="str">
        <f>IF(ISERROR(VLOOKUP(J25,#REF!,27,0)),"",VLOOKUP(J25,#REF!,27,0))</f>
        <v/>
      </c>
      <c r="M25" s="67" t="str">
        <f t="shared" si="1"/>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4"/>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7"/>
        <v>0</v>
      </c>
      <c r="BL25" s="109"/>
      <c r="BM25" s="92">
        <f t="shared" si="8"/>
        <v>0</v>
      </c>
      <c r="BN25" s="106"/>
      <c r="BR25" s="53">
        <f t="shared" si="0"/>
        <v>0</v>
      </c>
      <c r="BS25" s="111" t="e">
        <f t="shared" si="10"/>
        <v>#VALUE!</v>
      </c>
    </row>
    <row r="26" spans="1:71" ht="15" customHeight="1">
      <c r="A26" s="56">
        <v>20</v>
      </c>
      <c r="B26" s="59" t="str">
        <f t="shared" si="11"/>
        <v/>
      </c>
      <c r="C26" s="59" t="str">
        <f t="shared" si="12"/>
        <v/>
      </c>
      <c r="D26" s="59" t="str">
        <f t="shared" si="13"/>
        <v/>
      </c>
      <c r="E26" s="59"/>
      <c r="F26" s="58"/>
      <c r="G26" s="59"/>
      <c r="H26" s="59"/>
      <c r="I26" s="59"/>
      <c r="J26" s="71"/>
      <c r="K26" s="65" t="str">
        <f>IF(ISERROR(VLOOKUP(J26,#REF!,26,0)),"",VLOOKUP(J26,#REF!,26,0))</f>
        <v/>
      </c>
      <c r="L26" s="66" t="str">
        <f>IF(ISERROR(VLOOKUP(J26,#REF!,27,0)),"",VLOOKUP(J26,#REF!,27,0))</f>
        <v/>
      </c>
      <c r="M26" s="67" t="str">
        <f t="shared" si="1"/>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4"/>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7"/>
        <v>0</v>
      </c>
      <c r="BL26" s="109"/>
      <c r="BM26" s="92">
        <f t="shared" si="8"/>
        <v>0</v>
      </c>
      <c r="BN26" s="106"/>
      <c r="BR26" s="53">
        <f t="shared" si="0"/>
        <v>0</v>
      </c>
      <c r="BS26" s="111" t="e">
        <f t="shared" si="10"/>
        <v>#VALUE!</v>
      </c>
    </row>
    <row r="27" spans="1:71" ht="15" customHeight="1">
      <c r="A27" s="56">
        <v>21</v>
      </c>
      <c r="B27" s="59" t="str">
        <f t="shared" si="11"/>
        <v/>
      </c>
      <c r="C27" s="59" t="str">
        <f t="shared" si="12"/>
        <v/>
      </c>
      <c r="D27" s="59" t="str">
        <f t="shared" si="13"/>
        <v/>
      </c>
      <c r="E27" s="59"/>
      <c r="F27" s="58"/>
      <c r="G27" s="59"/>
      <c r="H27" s="59"/>
      <c r="I27" s="59"/>
      <c r="J27" s="71"/>
      <c r="K27" s="65" t="str">
        <f>IF(ISERROR(VLOOKUP(J27,#REF!,26,0)),"",VLOOKUP(J27,#REF!,26,0))</f>
        <v/>
      </c>
      <c r="L27" s="66" t="str">
        <f>IF(ISERROR(VLOOKUP(J27,#REF!,27,0)),"",VLOOKUP(J27,#REF!,27,0))</f>
        <v/>
      </c>
      <c r="M27" s="67" t="str">
        <f t="shared" si="1"/>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4"/>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7"/>
        <v>0</v>
      </c>
      <c r="BL27" s="109"/>
      <c r="BM27" s="92">
        <f t="shared" si="8"/>
        <v>0</v>
      </c>
      <c r="BN27" s="106"/>
      <c r="BR27" s="53">
        <f t="shared" si="0"/>
        <v>0</v>
      </c>
      <c r="BS27" s="111" t="e">
        <f t="shared" si="10"/>
        <v>#VALUE!</v>
      </c>
    </row>
    <row r="28" spans="1:71" ht="15" customHeight="1">
      <c r="A28" s="56">
        <v>22</v>
      </c>
      <c r="B28" s="59" t="str">
        <f t="shared" si="11"/>
        <v/>
      </c>
      <c r="C28" s="59" t="str">
        <f t="shared" si="12"/>
        <v/>
      </c>
      <c r="D28" s="59" t="str">
        <f t="shared" si="13"/>
        <v/>
      </c>
      <c r="E28" s="59"/>
      <c r="F28" s="58"/>
      <c r="G28" s="59"/>
      <c r="H28" s="59"/>
      <c r="I28" s="59"/>
      <c r="J28" s="71"/>
      <c r="K28" s="65" t="str">
        <f>IF(ISERROR(VLOOKUP(J28,#REF!,26,0)),"",VLOOKUP(J28,#REF!,26,0))</f>
        <v/>
      </c>
      <c r="L28" s="66" t="str">
        <f>IF(ISERROR(VLOOKUP(J28,#REF!,27,0)),"",VLOOKUP(J28,#REF!,27,0))</f>
        <v/>
      </c>
      <c r="M28" s="67" t="str">
        <f t="shared" si="1"/>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4"/>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7"/>
        <v>0</v>
      </c>
      <c r="BL28" s="109"/>
      <c r="BM28" s="92">
        <f t="shared" si="8"/>
        <v>0</v>
      </c>
      <c r="BN28" s="106"/>
      <c r="BR28" s="53">
        <f t="shared" si="0"/>
        <v>0</v>
      </c>
      <c r="BS28" s="111" t="e">
        <f t="shared" si="10"/>
        <v>#VALUE!</v>
      </c>
    </row>
    <row r="29" spans="1:71" ht="15" customHeight="1">
      <c r="A29" s="56">
        <v>23</v>
      </c>
      <c r="B29" s="59" t="str">
        <f t="shared" si="11"/>
        <v/>
      </c>
      <c r="C29" s="59" t="str">
        <f t="shared" si="12"/>
        <v/>
      </c>
      <c r="D29" s="59" t="str">
        <f t="shared" si="13"/>
        <v/>
      </c>
      <c r="E29" s="59"/>
      <c r="F29" s="58"/>
      <c r="G29" s="59"/>
      <c r="H29" s="59"/>
      <c r="I29" s="59"/>
      <c r="J29" s="71"/>
      <c r="K29" s="65" t="str">
        <f>IF(ISERROR(VLOOKUP(J29,#REF!,26,0)),"",VLOOKUP(J29,#REF!,26,0))</f>
        <v/>
      </c>
      <c r="L29" s="66" t="str">
        <f>IF(ISERROR(VLOOKUP(J29,#REF!,27,0)),"",VLOOKUP(J29,#REF!,27,0))</f>
        <v/>
      </c>
      <c r="M29" s="67" t="str">
        <f t="shared" si="1"/>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4"/>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7"/>
        <v>0</v>
      </c>
      <c r="BL29" s="109"/>
      <c r="BM29" s="92">
        <f t="shared" si="8"/>
        <v>0</v>
      </c>
      <c r="BN29" s="106"/>
      <c r="BR29" s="53">
        <f t="shared" si="0"/>
        <v>0</v>
      </c>
      <c r="BS29" s="111" t="e">
        <f t="shared" si="10"/>
        <v>#VALUE!</v>
      </c>
    </row>
    <row r="30" spans="1:71" ht="15" customHeight="1">
      <c r="A30" s="56">
        <v>24</v>
      </c>
      <c r="B30" s="59" t="str">
        <f t="shared" si="11"/>
        <v/>
      </c>
      <c r="C30" s="59" t="str">
        <f t="shared" si="12"/>
        <v/>
      </c>
      <c r="D30" s="59" t="str">
        <f t="shared" si="13"/>
        <v/>
      </c>
      <c r="E30" s="59"/>
      <c r="F30" s="58"/>
      <c r="G30" s="59"/>
      <c r="H30" s="59"/>
      <c r="I30" s="59"/>
      <c r="J30" s="71"/>
      <c r="K30" s="65" t="str">
        <f>IF(ISERROR(VLOOKUP(J30,#REF!,26,0)),"",VLOOKUP(J30,#REF!,26,0))</f>
        <v/>
      </c>
      <c r="L30" s="66" t="str">
        <f>IF(ISERROR(VLOOKUP(J30,#REF!,27,0)),"",VLOOKUP(J30,#REF!,27,0))</f>
        <v/>
      </c>
      <c r="M30" s="67" t="str">
        <f t="shared" si="1"/>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4"/>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7"/>
        <v>0</v>
      </c>
      <c r="BL30" s="109"/>
      <c r="BM30" s="92">
        <f t="shared" si="8"/>
        <v>0</v>
      </c>
      <c r="BN30" s="106"/>
      <c r="BR30" s="53">
        <f t="shared" si="0"/>
        <v>0</v>
      </c>
      <c r="BS30" s="111" t="e">
        <f t="shared" si="10"/>
        <v>#VALUE!</v>
      </c>
    </row>
    <row r="31" spans="1:71" ht="15" customHeight="1">
      <c r="A31" s="56">
        <v>25</v>
      </c>
      <c r="B31" s="59" t="str">
        <f t="shared" si="11"/>
        <v/>
      </c>
      <c r="C31" s="59" t="str">
        <f t="shared" si="12"/>
        <v/>
      </c>
      <c r="D31" s="59" t="str">
        <f t="shared" si="13"/>
        <v/>
      </c>
      <c r="E31" s="59"/>
      <c r="F31" s="58"/>
      <c r="G31" s="59"/>
      <c r="H31" s="59"/>
      <c r="I31" s="59"/>
      <c r="J31" s="71"/>
      <c r="K31" s="65" t="str">
        <f>IF(ISERROR(VLOOKUP(J31,#REF!,26,0)),"",VLOOKUP(J31,#REF!,26,0))</f>
        <v/>
      </c>
      <c r="L31" s="66" t="str">
        <f>IF(ISERROR(VLOOKUP(J31,#REF!,27,0)),"",VLOOKUP(J31,#REF!,27,0))</f>
        <v/>
      </c>
      <c r="M31" s="67" t="str">
        <f t="shared" si="1"/>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4"/>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7"/>
        <v>0</v>
      </c>
      <c r="BL31" s="109"/>
      <c r="BM31" s="92">
        <f t="shared" si="8"/>
        <v>0</v>
      </c>
      <c r="BN31" s="106"/>
      <c r="BR31" s="53">
        <f t="shared" si="0"/>
        <v>0</v>
      </c>
      <c r="BS31" s="111" t="e">
        <f t="shared" si="10"/>
        <v>#VALUE!</v>
      </c>
    </row>
    <row r="32" spans="1:71" ht="15" customHeight="1">
      <c r="A32" s="56">
        <v>26</v>
      </c>
      <c r="B32" s="59" t="str">
        <f t="shared" si="11"/>
        <v/>
      </c>
      <c r="C32" s="59" t="str">
        <f t="shared" si="12"/>
        <v/>
      </c>
      <c r="D32" s="59" t="str">
        <f t="shared" si="13"/>
        <v/>
      </c>
      <c r="E32" s="59"/>
      <c r="F32" s="58"/>
      <c r="G32" s="59"/>
      <c r="H32" s="59"/>
      <c r="I32" s="59"/>
      <c r="J32" s="71"/>
      <c r="K32" s="65" t="str">
        <f>IF(ISERROR(VLOOKUP(J32,#REF!,26,0)),"",VLOOKUP(J32,#REF!,26,0))</f>
        <v/>
      </c>
      <c r="L32" s="66" t="str">
        <f>IF(ISERROR(VLOOKUP(J32,#REF!,27,0)),"",VLOOKUP(J32,#REF!,27,0))</f>
        <v/>
      </c>
      <c r="M32" s="67" t="str">
        <f t="shared" si="1"/>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4"/>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7"/>
        <v>0</v>
      </c>
      <c r="BL32" s="109"/>
      <c r="BM32" s="92">
        <f t="shared" si="8"/>
        <v>0</v>
      </c>
      <c r="BN32" s="106"/>
      <c r="BR32" s="53">
        <f t="shared" si="0"/>
        <v>0</v>
      </c>
      <c r="BS32" s="111" t="e">
        <f t="shared" si="10"/>
        <v>#VALUE!</v>
      </c>
    </row>
    <row r="33" spans="1:83" ht="15" customHeight="1">
      <c r="A33" s="56">
        <v>27</v>
      </c>
      <c r="B33" s="59" t="str">
        <f t="shared" si="11"/>
        <v/>
      </c>
      <c r="C33" s="59" t="str">
        <f t="shared" si="12"/>
        <v/>
      </c>
      <c r="D33" s="59" t="str">
        <f t="shared" si="13"/>
        <v/>
      </c>
      <c r="E33" s="59"/>
      <c r="F33" s="58"/>
      <c r="G33" s="59"/>
      <c r="H33" s="59"/>
      <c r="I33" s="59"/>
      <c r="J33" s="71"/>
      <c r="K33" s="65" t="str">
        <f>IF(ISERROR(VLOOKUP(J33,#REF!,26,0)),"",VLOOKUP(J33,#REF!,26,0))</f>
        <v/>
      </c>
      <c r="L33" s="66" t="str">
        <f>IF(ISERROR(VLOOKUP(J33,#REF!,27,0)),"",VLOOKUP(J33,#REF!,27,0))</f>
        <v/>
      </c>
      <c r="M33" s="67" t="str">
        <f t="shared" si="1"/>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4"/>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7"/>
        <v>0</v>
      </c>
      <c r="BL33" s="109"/>
      <c r="BM33" s="92">
        <f t="shared" si="8"/>
        <v>0</v>
      </c>
      <c r="BN33" s="106"/>
      <c r="BR33" s="53">
        <f t="shared" si="0"/>
        <v>0</v>
      </c>
      <c r="BS33" s="111" t="e">
        <f t="shared" si="10"/>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247</v>
      </c>
      <c r="R34" s="85">
        <f t="shared" ref="R34:BM34" si="15">SUM(R7:R33)</f>
        <v>63</v>
      </c>
      <c r="S34" s="85">
        <f t="shared" si="15"/>
        <v>1935</v>
      </c>
      <c r="T34" s="85">
        <f t="shared" si="15"/>
        <v>0</v>
      </c>
      <c r="U34" s="85">
        <f t="shared" si="15"/>
        <v>424</v>
      </c>
      <c r="V34" s="85">
        <f t="shared" si="15"/>
        <v>102555</v>
      </c>
      <c r="W34" s="85">
        <f t="shared" si="15"/>
        <v>2.1539999999999999</v>
      </c>
      <c r="X34" s="85">
        <f t="shared" si="15"/>
        <v>0</v>
      </c>
      <c r="Y34" s="85"/>
      <c r="Z34" s="85">
        <f t="shared" si="15"/>
        <v>0</v>
      </c>
      <c r="AA34" s="85">
        <f t="shared" si="15"/>
        <v>0</v>
      </c>
      <c r="AB34" s="85">
        <f t="shared" si="15"/>
        <v>0</v>
      </c>
      <c r="AC34" s="85">
        <f t="shared" si="15"/>
        <v>0</v>
      </c>
      <c r="AD34" s="85">
        <f t="shared" si="15"/>
        <v>0</v>
      </c>
      <c r="AE34" s="85">
        <f t="shared" si="15"/>
        <v>0</v>
      </c>
      <c r="AF34" s="85">
        <f t="shared" si="15"/>
        <v>0</v>
      </c>
      <c r="AG34" s="85">
        <f t="shared" si="15"/>
        <v>0</v>
      </c>
      <c r="AH34" s="85">
        <f t="shared" si="15"/>
        <v>0</v>
      </c>
      <c r="AI34" s="85">
        <f t="shared" si="15"/>
        <v>28890.406000000003</v>
      </c>
      <c r="AJ34" s="85">
        <f t="shared" si="15"/>
        <v>0</v>
      </c>
      <c r="AK34" s="85">
        <f t="shared" si="15"/>
        <v>0</v>
      </c>
      <c r="AL34" s="85">
        <f t="shared" si="15"/>
        <v>-942.5</v>
      </c>
      <c r="AM34" s="85">
        <f t="shared" si="15"/>
        <v>0</v>
      </c>
      <c r="AN34" s="85">
        <f t="shared" si="15"/>
        <v>0</v>
      </c>
      <c r="AO34" s="85">
        <f t="shared" si="15"/>
        <v>700</v>
      </c>
      <c r="AP34" s="85">
        <f t="shared" si="15"/>
        <v>0</v>
      </c>
      <c r="AQ34" s="85">
        <f t="shared" si="15"/>
        <v>2100</v>
      </c>
      <c r="AR34" s="85">
        <f t="shared" si="15"/>
        <v>0</v>
      </c>
      <c r="AS34" s="85"/>
      <c r="AT34" s="85">
        <f t="shared" si="15"/>
        <v>0</v>
      </c>
      <c r="AU34" s="85">
        <f t="shared" si="15"/>
        <v>2100</v>
      </c>
      <c r="AV34" s="85">
        <f t="shared" si="15"/>
        <v>0</v>
      </c>
      <c r="AW34" s="85">
        <f t="shared" si="15"/>
        <v>0</v>
      </c>
      <c r="AX34" s="85">
        <f t="shared" si="15"/>
        <v>7280</v>
      </c>
      <c r="AY34" s="85">
        <f t="shared" si="15"/>
        <v>0</v>
      </c>
      <c r="AZ34" s="85">
        <f t="shared" si="15"/>
        <v>9560</v>
      </c>
      <c r="BA34" s="85">
        <f t="shared" si="15"/>
        <v>20797.5</v>
      </c>
      <c r="BB34" s="85">
        <f t="shared" si="15"/>
        <v>-200</v>
      </c>
      <c r="BC34" s="85">
        <f t="shared" si="15"/>
        <v>0</v>
      </c>
      <c r="BD34" s="85">
        <f t="shared" si="15"/>
        <v>0</v>
      </c>
      <c r="BE34" s="85">
        <f t="shared" si="15"/>
        <v>0</v>
      </c>
      <c r="BF34" s="85">
        <f t="shared" si="15"/>
        <v>-200</v>
      </c>
      <c r="BG34" s="85">
        <f t="shared" si="15"/>
        <v>49487.906000000003</v>
      </c>
      <c r="BH34" s="85">
        <f t="shared" si="15"/>
        <v>1000</v>
      </c>
      <c r="BI34" s="85">
        <f t="shared" si="15"/>
        <v>3174.2999999999997</v>
      </c>
      <c r="BJ34" s="85">
        <f t="shared" si="15"/>
        <v>465.57000000000005</v>
      </c>
      <c r="BK34" s="85">
        <f t="shared" si="15"/>
        <v>44848.036</v>
      </c>
      <c r="BL34" s="85">
        <f t="shared" si="15"/>
        <v>0</v>
      </c>
      <c r="BM34" s="85">
        <f t="shared" si="15"/>
        <v>44848.036</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107</v>
      </c>
      <c r="BS53" s="51" t="s">
        <v>4</v>
      </c>
      <c r="BT53" s="51" t="s">
        <v>75</v>
      </c>
      <c r="BU53" s="51">
        <v>0</v>
      </c>
      <c r="BV53" s="51" t="s">
        <v>76</v>
      </c>
      <c r="BW53" s="51" t="s">
        <v>77</v>
      </c>
      <c r="BX53" s="51" t="s">
        <v>78</v>
      </c>
      <c r="BY53" s="51">
        <v>29</v>
      </c>
      <c r="BZ53" s="51">
        <v>2</v>
      </c>
      <c r="CA53" s="51">
        <v>2</v>
      </c>
      <c r="CB53" s="51"/>
      <c r="CC53" s="53">
        <v>42766</v>
      </c>
      <c r="CD53" s="53">
        <f t="shared" ref="CD53:CD66" si="16">VLOOKUP(B7,BQ:CC,13,0)</f>
        <v>42825</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109</v>
      </c>
      <c r="BS54" s="51" t="s">
        <v>5</v>
      </c>
      <c r="BT54" s="51" t="s">
        <v>82</v>
      </c>
      <c r="BU54" s="51">
        <v>0.5</v>
      </c>
      <c r="BV54" s="51" t="s">
        <v>110</v>
      </c>
      <c r="BW54" s="51" t="s">
        <v>111</v>
      </c>
      <c r="BX54" s="51" t="s">
        <v>83</v>
      </c>
      <c r="BY54" s="51">
        <v>30</v>
      </c>
      <c r="BZ54" s="51">
        <v>3</v>
      </c>
      <c r="CA54" s="51">
        <v>3</v>
      </c>
      <c r="CB54" s="51"/>
      <c r="CC54" s="53">
        <v>42794</v>
      </c>
      <c r="CD54" s="53">
        <f t="shared" si="16"/>
        <v>42825</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74</v>
      </c>
      <c r="BS55" s="51" t="s">
        <v>113</v>
      </c>
      <c r="BT55" s="51" t="s">
        <v>114</v>
      </c>
      <c r="BU55" s="51">
        <v>1</v>
      </c>
      <c r="BV55" s="51" t="s">
        <v>80</v>
      </c>
      <c r="BW55" s="51"/>
      <c r="BX55" s="51" t="s">
        <v>115</v>
      </c>
      <c r="BY55" s="51">
        <v>31</v>
      </c>
      <c r="BZ55" s="51">
        <v>4</v>
      </c>
      <c r="CA55" s="51">
        <v>4</v>
      </c>
      <c r="CB55" s="51"/>
      <c r="CC55" s="53">
        <v>42825</v>
      </c>
      <c r="CD55" s="53">
        <f t="shared" si="16"/>
        <v>42825</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117</v>
      </c>
      <c r="BS56" s="51"/>
      <c r="BT56" s="51"/>
      <c r="BU56" s="51">
        <v>1.5</v>
      </c>
      <c r="BV56" s="51" t="s">
        <v>118</v>
      </c>
      <c r="BW56" s="51"/>
      <c r="BX56" s="51" t="s">
        <v>119</v>
      </c>
      <c r="BY56" s="51"/>
      <c r="BZ56" s="51">
        <v>5</v>
      </c>
      <c r="CA56" s="51">
        <v>5</v>
      </c>
      <c r="CB56" s="51"/>
      <c r="CC56" s="53">
        <v>42855</v>
      </c>
      <c r="CD56" s="53">
        <f t="shared" si="16"/>
        <v>42825</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121</v>
      </c>
      <c r="BS57" s="51"/>
      <c r="BT57" s="51"/>
      <c r="BU57" s="51"/>
      <c r="BV57" s="51" t="s">
        <v>122</v>
      </c>
      <c r="BW57" s="51"/>
      <c r="BX57" s="51" t="s">
        <v>123</v>
      </c>
      <c r="BY57" s="51"/>
      <c r="BZ57" s="51">
        <v>6</v>
      </c>
      <c r="CA57" s="51">
        <v>6</v>
      </c>
      <c r="CB57" s="51"/>
      <c r="CC57" s="53">
        <v>42886</v>
      </c>
      <c r="CD57" s="53">
        <f t="shared" si="16"/>
        <v>42825</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125</v>
      </c>
      <c r="BS58" s="51"/>
      <c r="BT58" s="51"/>
      <c r="BU58" s="51"/>
      <c r="BV58" s="51" t="s">
        <v>126</v>
      </c>
      <c r="BW58" s="51"/>
      <c r="BX58" s="51"/>
      <c r="BY58" s="51"/>
      <c r="BZ58" s="51">
        <v>7</v>
      </c>
      <c r="CA58" s="51">
        <v>7</v>
      </c>
      <c r="CB58" s="51"/>
      <c r="CC58" s="53">
        <v>42916</v>
      </c>
      <c r="CD58" s="53">
        <f t="shared" si="16"/>
        <v>42825</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128</v>
      </c>
      <c r="BS59" s="51"/>
      <c r="BT59" s="51"/>
      <c r="BU59" s="51"/>
      <c r="BV59" s="51" t="s">
        <v>129</v>
      </c>
      <c r="BW59" s="51"/>
      <c r="BX59" s="51"/>
      <c r="BY59" s="51"/>
      <c r="BZ59" s="51">
        <v>8</v>
      </c>
      <c r="CA59" s="51">
        <v>8</v>
      </c>
      <c r="CB59" s="51"/>
      <c r="CC59" s="53">
        <v>42947</v>
      </c>
      <c r="CD59" s="53">
        <f t="shared" si="16"/>
        <v>42825</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131</v>
      </c>
      <c r="BS60" s="51"/>
      <c r="BT60" s="51"/>
      <c r="BU60" s="51"/>
      <c r="BV60" s="51" t="s">
        <v>132</v>
      </c>
      <c r="BW60" s="51"/>
      <c r="BX60" s="51"/>
      <c r="BY60" s="51"/>
      <c r="BZ60" s="51">
        <v>9</v>
      </c>
      <c r="CA60" s="51">
        <v>9</v>
      </c>
      <c r="CB60" s="51"/>
      <c r="CC60" s="53">
        <v>42978</v>
      </c>
      <c r="CD60" s="53">
        <f t="shared" si="16"/>
        <v>42825</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134</v>
      </c>
      <c r="BS61" s="51"/>
      <c r="BT61" s="51"/>
      <c r="BU61" s="51"/>
      <c r="BV61" s="51" t="s">
        <v>135</v>
      </c>
      <c r="BW61" s="51"/>
      <c r="BX61" s="51"/>
      <c r="BY61" s="51"/>
      <c r="BZ61" s="51">
        <v>10</v>
      </c>
      <c r="CA61" s="51">
        <v>10</v>
      </c>
      <c r="CB61" s="51"/>
      <c r="CC61" s="53">
        <v>43008</v>
      </c>
      <c r="CD61" s="53">
        <f t="shared" si="16"/>
        <v>42825</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137</v>
      </c>
      <c r="BS62" s="51"/>
      <c r="BT62" s="51"/>
      <c r="BU62" s="51"/>
      <c r="BV62" s="51" t="s">
        <v>138</v>
      </c>
      <c r="BW62" s="51"/>
      <c r="BX62" s="51"/>
      <c r="BY62" s="51"/>
      <c r="BZ62" s="51">
        <v>11</v>
      </c>
      <c r="CA62" s="51">
        <v>11</v>
      </c>
      <c r="CB62" s="51"/>
      <c r="CC62" s="53">
        <v>43039</v>
      </c>
      <c r="CD62" s="53">
        <f t="shared" si="16"/>
        <v>42825</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140</v>
      </c>
      <c r="BS63" s="51"/>
      <c r="BT63" s="51"/>
      <c r="BU63" s="51"/>
      <c r="BV63" s="51" t="s">
        <v>141</v>
      </c>
      <c r="BW63" s="51"/>
      <c r="BX63" s="51"/>
      <c r="BY63" s="51"/>
      <c r="BZ63" s="51">
        <v>12</v>
      </c>
      <c r="CA63" s="51">
        <v>12</v>
      </c>
      <c r="CB63" s="51"/>
      <c r="CC63" s="53">
        <v>43069</v>
      </c>
      <c r="CD63" s="53">
        <f t="shared" si="16"/>
        <v>42825</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143</v>
      </c>
      <c r="BS64" s="51"/>
      <c r="BT64" s="51"/>
      <c r="BU64" s="51"/>
      <c r="BV64" s="51" t="s">
        <v>144</v>
      </c>
      <c r="BW64" s="51"/>
      <c r="BX64" s="51"/>
      <c r="BY64" s="51"/>
      <c r="BZ64" s="51">
        <v>13</v>
      </c>
      <c r="CA64" s="51">
        <v>13</v>
      </c>
      <c r="CB64" s="51"/>
      <c r="CC64" s="53">
        <v>43100</v>
      </c>
      <c r="CD64" s="53" t="e">
        <f t="shared" si="16"/>
        <v>#N/A</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145</v>
      </c>
      <c r="BS65" s="51"/>
      <c r="BT65" s="51"/>
      <c r="BU65" s="51"/>
      <c r="BV65" s="51" t="s">
        <v>146</v>
      </c>
      <c r="BW65" s="51"/>
      <c r="BX65" s="51"/>
      <c r="BY65" s="51"/>
      <c r="BZ65" s="51">
        <v>14</v>
      </c>
      <c r="CA65" s="51">
        <v>14</v>
      </c>
      <c r="CB65" s="51"/>
      <c r="CC65" s="53"/>
      <c r="CD65" s="53" t="e">
        <f t="shared" si="16"/>
        <v>#N/A</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c r="BS66" s="51"/>
      <c r="BT66" s="51"/>
      <c r="BU66" s="51"/>
      <c r="BV66" s="51" t="s">
        <v>147</v>
      </c>
      <c r="BW66" s="51"/>
      <c r="BX66" s="51"/>
      <c r="BY66" s="51"/>
      <c r="BZ66" s="51">
        <v>15</v>
      </c>
      <c r="CA66" s="51">
        <v>15</v>
      </c>
      <c r="CB66" s="51"/>
      <c r="CC66" s="51"/>
      <c r="CD66" s="53" t="e">
        <f t="shared" si="16"/>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c r="BS67" s="51"/>
      <c r="BT67" s="51"/>
      <c r="BU67" s="51"/>
      <c r="BV67" s="51" t="s">
        <v>148</v>
      </c>
      <c r="BW67" s="51"/>
      <c r="BX67" s="51"/>
      <c r="BY67" s="51"/>
      <c r="BZ67" s="51">
        <v>16</v>
      </c>
      <c r="CA67" s="51">
        <v>16</v>
      </c>
      <c r="CB67" s="51"/>
      <c r="CC67" s="51"/>
      <c r="CD67" s="53" t="e">
        <f t="shared" ref="CD67:CD72" si="17">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c r="BS68" s="51"/>
      <c r="BT68" s="51"/>
      <c r="BU68" s="51"/>
      <c r="BV68" s="51" t="s">
        <v>149</v>
      </c>
      <c r="BW68" s="51"/>
      <c r="BX68" s="51"/>
      <c r="BY68" s="51"/>
      <c r="BZ68" s="51">
        <v>17</v>
      </c>
      <c r="CA68" s="51">
        <v>17</v>
      </c>
      <c r="CB68" s="51"/>
      <c r="CC68" s="51"/>
      <c r="CD68" s="53" t="e">
        <f t="shared" si="17"/>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c r="BS69" s="51"/>
      <c r="BT69" s="51"/>
      <c r="BU69" s="51"/>
      <c r="BV69" s="51" t="s">
        <v>150</v>
      </c>
      <c r="BW69" s="51"/>
      <c r="BX69" s="51"/>
      <c r="BY69" s="51"/>
      <c r="BZ69" s="51">
        <v>18</v>
      </c>
      <c r="CA69" s="51">
        <v>18</v>
      </c>
      <c r="CB69" s="51"/>
      <c r="CC69" s="51"/>
      <c r="CD69" s="53" t="e">
        <f t="shared" si="17"/>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c r="BS70" s="51"/>
      <c r="BT70" s="51"/>
      <c r="BU70" s="51"/>
      <c r="BV70" s="51" t="s">
        <v>151</v>
      </c>
      <c r="BW70" s="51"/>
      <c r="BX70" s="51"/>
      <c r="BY70" s="51"/>
      <c r="BZ70" s="51">
        <v>19</v>
      </c>
      <c r="CA70" s="51">
        <v>19</v>
      </c>
      <c r="CB70" s="51"/>
      <c r="CC70" s="51"/>
      <c r="CD70" s="53" t="e">
        <f t="shared" si="17"/>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c r="BS71" s="51"/>
      <c r="BT71" s="51"/>
      <c r="BU71" s="51"/>
      <c r="BV71" s="51"/>
      <c r="BW71" s="51"/>
      <c r="BX71" s="51"/>
      <c r="BY71" s="51"/>
      <c r="BZ71" s="51">
        <v>20</v>
      </c>
      <c r="CA71" s="51">
        <v>20</v>
      </c>
      <c r="CB71" s="51"/>
      <c r="CC71" s="51"/>
      <c r="CD71" s="53" t="e">
        <f t="shared" si="17"/>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c r="BS72" s="51"/>
      <c r="BT72" s="51"/>
      <c r="BU72" s="51"/>
      <c r="BV72" s="51"/>
      <c r="BW72" s="51"/>
      <c r="BX72" s="51"/>
      <c r="BY72" s="51"/>
      <c r="BZ72" s="51">
        <v>21</v>
      </c>
      <c r="CA72" s="51">
        <v>21</v>
      </c>
      <c r="CB72" s="51"/>
      <c r="CC72" s="51"/>
      <c r="CD72" s="53" t="e">
        <f t="shared" si="17"/>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password="CC09" sheet="1" objects="1" scenarios="1" deleteColumns="0" deleteRows="0"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U7:AZ33 AJ7:AQ33" name="区域5" securityDescriptor=""/>
    <protectedRange sqref="A35:IV35" name="区域8" securityDescriptor=""/>
    <protectedRange sqref="BL7:BL33" name="区域11" securityDescriptor=""/>
  </protectedRanges>
  <mergeCells count="78">
    <mergeCell ref="A1:BN1"/>
    <mergeCell ref="A2:P4"/>
    <mergeCell ref="Q2:BA2"/>
    <mergeCell ref="BB2:BF2"/>
    <mergeCell ref="BH2:BJ2"/>
    <mergeCell ref="Q3:Z4"/>
    <mergeCell ref="AA3:AE4"/>
    <mergeCell ref="AG3:AH3"/>
    <mergeCell ref="AJ3:AM3"/>
    <mergeCell ref="AR3:AT3"/>
    <mergeCell ref="N5:N6"/>
    <mergeCell ref="AU3:BA3"/>
    <mergeCell ref="BB3:BK3"/>
    <mergeCell ref="A5:A6"/>
    <mergeCell ref="B5:B6"/>
    <mergeCell ref="C5:C6"/>
    <mergeCell ref="D5:D6"/>
    <mergeCell ref="E5:E6"/>
    <mergeCell ref="F5:F6"/>
    <mergeCell ref="G5:G6"/>
    <mergeCell ref="H5:H6"/>
    <mergeCell ref="I5:I6"/>
    <mergeCell ref="J5:J6"/>
    <mergeCell ref="K5:K6"/>
    <mergeCell ref="L5:L6"/>
    <mergeCell ref="M5:M6"/>
    <mergeCell ref="AA5:AA6"/>
    <mergeCell ref="O5:O6"/>
    <mergeCell ref="P5:P6"/>
    <mergeCell ref="Q5:Q6"/>
    <mergeCell ref="R5:R6"/>
    <mergeCell ref="S5:S6"/>
    <mergeCell ref="T5:T6"/>
    <mergeCell ref="U5:U6"/>
    <mergeCell ref="V5:V6"/>
    <mergeCell ref="W5:W6"/>
    <mergeCell ref="X5:X6"/>
    <mergeCell ref="Z5:Z6"/>
    <mergeCell ref="AM5:AM6"/>
    <mergeCell ref="AP5:AP6"/>
    <mergeCell ref="AB5:AB6"/>
    <mergeCell ref="AC5:AC6"/>
    <mergeCell ref="AD5:AD6"/>
    <mergeCell ref="AE5:AE6"/>
    <mergeCell ref="AF5:AF6"/>
    <mergeCell ref="AG5:AG6"/>
    <mergeCell ref="BK5:BK6"/>
    <mergeCell ref="BL5:BL6"/>
    <mergeCell ref="BM5:BM6"/>
    <mergeCell ref="BN5:BN6"/>
    <mergeCell ref="A34:P34"/>
    <mergeCell ref="BD5:BD6"/>
    <mergeCell ref="BE5:BE6"/>
    <mergeCell ref="BF5:BF6"/>
    <mergeCell ref="BG5:BG6"/>
    <mergeCell ref="BH5:BH6"/>
    <mergeCell ref="BI5:BI6"/>
    <mergeCell ref="AX5:AX6"/>
    <mergeCell ref="AY5:AY6"/>
    <mergeCell ref="AZ5:AZ6"/>
    <mergeCell ref="BA5:BA6"/>
    <mergeCell ref="BB5:BB6"/>
    <mergeCell ref="H35:I35"/>
    <mergeCell ref="N35:O35"/>
    <mergeCell ref="Q35:R35"/>
    <mergeCell ref="S35:T35"/>
    <mergeCell ref="BJ5:BJ6"/>
    <mergeCell ref="BC5:BC6"/>
    <mergeCell ref="AQ5:AQ6"/>
    <mergeCell ref="AR5:AR6"/>
    <mergeCell ref="AT5:AT6"/>
    <mergeCell ref="AU5:AU6"/>
    <mergeCell ref="AV5:AV6"/>
    <mergeCell ref="AW5:AW6"/>
    <mergeCell ref="AH5:AH6"/>
    <mergeCell ref="AI5:AI6"/>
    <mergeCell ref="AJ5:AK5"/>
    <mergeCell ref="AL5:AL6"/>
  </mergeCells>
  <phoneticPr fontId="3" type="noConversion"/>
  <dataValidations count="9">
    <dataValidation type="list" allowBlank="1" showInputMessage="1" showErrorMessage="1" sqref="B7:B33">
      <formula1>$BQ$53:$BQ$64</formula1>
    </dataValidation>
    <dataValidation type="list" allowBlank="1" showInputMessage="1" showErrorMessage="1" sqref="G7:G33">
      <formula1>$BV$53:$BV$70</formula1>
    </dataValidation>
    <dataValidation type="list" allowBlank="1" showInputMessage="1" showErrorMessage="1" sqref="O7:O33">
      <formula1>$BZ$52:$BZ$82</formula1>
    </dataValidation>
    <dataValidation type="list" allowBlank="1" showInputMessage="1" showErrorMessage="1" sqref="H7:H32">
      <formula1>$BW$53:$BW$54</formula1>
    </dataValidation>
    <dataValidation type="list" allowBlank="1" showInputMessage="1" showErrorMessage="1" sqref="C7:C33">
      <formula1>$BR$53:$BR$65</formula1>
    </dataValidation>
    <dataValidation type="list" allowBlank="1" showInputMessage="1" showErrorMessage="1" sqref="D7:D33">
      <formula1>$BS$53:$BS$55</formula1>
    </dataValidation>
    <dataValidation type="list" allowBlank="1" showInputMessage="1" showErrorMessage="1" sqref="N7:N33">
      <formula1>$BY$52:$BY$55</formula1>
    </dataValidation>
    <dataValidation type="list" allowBlank="1" showInputMessage="1" showErrorMessage="1" sqref="I7:I33">
      <formula1>$BX$53:$BX$57</formula1>
    </dataValidation>
    <dataValidation type="list" allowBlank="1" showInputMessage="1" showErrorMessage="1" sqref="E7:E33">
      <formula1>$BT$53:$BT$55</formula1>
    </dataValidation>
  </dataValidations>
  <pageMargins left="0.69791666666666696" right="0.69791666666666696" top="0.75" bottom="0.75" header="0.3" footer="0.3"/>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dimension ref="A1:CE315"/>
  <sheetViews>
    <sheetView workbookViewId="0">
      <pane xSplit="11" ySplit="7" topLeftCell="AP8" activePane="bottomRight" state="frozen"/>
      <selection pane="topRight"/>
      <selection pane="bottomLeft"/>
      <selection pane="bottomRight" activeCell="BG7" sqref="BG7"/>
    </sheetView>
  </sheetViews>
  <sheetFormatPr defaultColWidth="9" defaultRowHeight="23.25" customHeight="1"/>
  <cols>
    <col min="1" max="1" width="3.75" style="50" customWidth="1"/>
    <col min="2" max="2" width="4.375" style="51" customWidth="1"/>
    <col min="3" max="3" width="8" style="51" customWidth="1"/>
    <col min="4" max="4" width="6.5" style="51" customWidth="1"/>
    <col min="5" max="5" width="6.875" style="51" customWidth="1"/>
    <col min="6" max="6" width="4" style="50" hidden="1" customWidth="1"/>
    <col min="7" max="7" width="7.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71" width="9" style="51"/>
    <col min="72" max="82" width="0" style="51" hidden="1" customWidth="1"/>
    <col min="83" max="16384" width="9" style="51"/>
  </cols>
  <sheetData>
    <row r="1" spans="1:83" ht="24" customHeight="1">
      <c r="A1" s="404" t="str">
        <f>"2017年"&amp;B7&amp;C7&amp;"分校"&amp;D7&amp;E7&amp;"工资表"</f>
        <v>2017年2月华景分校教学部小初部工资表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348"/>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344"/>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346"/>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345"/>
      <c r="Z6" s="451"/>
      <c r="AA6" s="449"/>
      <c r="AB6" s="449"/>
      <c r="AC6" s="449"/>
      <c r="AD6" s="449"/>
      <c r="AE6" s="449"/>
      <c r="AF6" s="451"/>
      <c r="AG6" s="453"/>
      <c r="AH6" s="453"/>
      <c r="AI6" s="451"/>
      <c r="AJ6" s="95" t="s">
        <v>66</v>
      </c>
      <c r="AK6" s="94" t="s">
        <v>67</v>
      </c>
      <c r="AL6" s="451"/>
      <c r="AM6" s="451"/>
      <c r="AN6" s="96" t="s">
        <v>68</v>
      </c>
      <c r="AO6" s="96" t="s">
        <v>69</v>
      </c>
      <c r="AP6" s="443"/>
      <c r="AQ6" s="455"/>
      <c r="AR6" s="468"/>
      <c r="AS6" s="347"/>
      <c r="AT6" s="470"/>
      <c r="AU6" s="455"/>
      <c r="AV6" s="455"/>
      <c r="AW6" s="455"/>
      <c r="AX6" s="455"/>
      <c r="AY6" s="455"/>
      <c r="AZ6" s="455"/>
      <c r="BA6" s="455"/>
      <c r="BB6" s="455"/>
      <c r="BC6" s="455"/>
      <c r="BD6" s="455"/>
      <c r="BE6" s="455"/>
      <c r="BF6" s="455"/>
      <c r="BG6" s="455"/>
      <c r="BH6" s="462"/>
      <c r="BI6" s="464"/>
      <c r="BJ6" s="464"/>
      <c r="BK6" s="455"/>
      <c r="BL6" s="455"/>
      <c r="BM6" s="455"/>
      <c r="BN6" s="457"/>
      <c r="BO6" s="47" t="s">
        <v>70</v>
      </c>
      <c r="BP6" s="47" t="s">
        <v>71</v>
      </c>
      <c r="BQ6" s="47" t="s">
        <v>72</v>
      </c>
      <c r="BR6" s="51"/>
      <c r="BS6" s="51"/>
      <c r="BT6" s="51"/>
      <c r="BU6" s="51"/>
      <c r="BV6" s="51"/>
      <c r="BW6" s="51"/>
      <c r="BX6" s="51"/>
      <c r="BY6" s="51"/>
      <c r="BZ6" s="51"/>
      <c r="CA6" s="51"/>
      <c r="CB6" s="51"/>
      <c r="CC6" s="51"/>
      <c r="CD6" s="51"/>
      <c r="CE6" s="51"/>
    </row>
    <row r="7" spans="1:83" ht="15" customHeight="1">
      <c r="A7" s="56">
        <v>1</v>
      </c>
      <c r="B7" s="57" t="s">
        <v>108</v>
      </c>
      <c r="C7" s="57" t="s">
        <v>74</v>
      </c>
      <c r="D7" s="57" t="s">
        <v>4</v>
      </c>
      <c r="E7" s="57" t="s">
        <v>75</v>
      </c>
      <c r="F7" s="58"/>
      <c r="G7" s="59" t="s">
        <v>76</v>
      </c>
      <c r="H7" s="59" t="s">
        <v>77</v>
      </c>
      <c r="I7" s="59" t="s">
        <v>78</v>
      </c>
      <c r="J7" s="64" t="s">
        <v>79</v>
      </c>
      <c r="K7" s="65">
        <f>IF(ISERROR(VLOOKUP(J7,人事资料!D:AR,26,0)),"",VLOOKUP(J7,人事资料!D:AR,26,0))</f>
        <v>42169</v>
      </c>
      <c r="L7" s="66">
        <f>IF(ISERROR(VLOOKUP(J7,人事资料!D:AR,27,0)),"",VLOOKUP(J7,人事资料!D:AR,27,0))</f>
        <v>48</v>
      </c>
      <c r="M7" s="67">
        <f>IF(ISERROR(+L7+BS7),"",+L7+BS7)</f>
        <v>68</v>
      </c>
      <c r="N7" s="68">
        <v>31</v>
      </c>
      <c r="O7" s="69">
        <v>31</v>
      </c>
      <c r="P7" s="70"/>
      <c r="Q7" s="79">
        <v>20</v>
      </c>
      <c r="R7" s="80">
        <v>10</v>
      </c>
      <c r="S7" s="80"/>
      <c r="T7" s="80"/>
      <c r="U7" s="80"/>
      <c r="V7" s="81">
        <f>+(S7+T7)*U7</f>
        <v>0</v>
      </c>
      <c r="W7" s="82"/>
      <c r="X7" s="79"/>
      <c r="Y7" s="79"/>
      <c r="Z7" s="88"/>
      <c r="AA7" s="88"/>
      <c r="AB7" s="88"/>
      <c r="AC7" s="88"/>
      <c r="AD7" s="88"/>
      <c r="AE7" s="88"/>
      <c r="AF7" s="89"/>
      <c r="AG7" s="97"/>
      <c r="AH7" s="97"/>
      <c r="AI7" s="98">
        <v>3593.4</v>
      </c>
      <c r="AJ7" s="97"/>
      <c r="AK7" s="97"/>
      <c r="AL7" s="99"/>
      <c r="AM7" s="97"/>
      <c r="AN7" s="99"/>
      <c r="AO7" s="97">
        <f>960.57+600</f>
        <v>1560.5700000000002</v>
      </c>
      <c r="AP7" s="97">
        <v>0</v>
      </c>
      <c r="AQ7" s="99"/>
      <c r="AR7" s="97"/>
      <c r="AS7" s="97"/>
      <c r="AT7" s="97"/>
      <c r="AU7" s="97">
        <v>200</v>
      </c>
      <c r="AV7" s="97"/>
      <c r="AW7" s="97"/>
      <c r="AX7" s="99"/>
      <c r="AY7" s="97">
        <v>2000</v>
      </c>
      <c r="AZ7" s="97">
        <v>60</v>
      </c>
      <c r="BA7" s="105">
        <f>SUM(AJ7:AZ7)</f>
        <v>3820.57</v>
      </c>
      <c r="BB7" s="106">
        <v>-20</v>
      </c>
      <c r="BC7" s="106"/>
      <c r="BD7" s="106"/>
      <c r="BE7" s="106"/>
      <c r="BF7" s="105">
        <f>SUM(BB7:BE7)</f>
        <v>-20</v>
      </c>
      <c r="BG7" s="105">
        <f>AI7+BA7+BF7</f>
        <v>7393.97</v>
      </c>
      <c r="BH7" s="107">
        <v>100</v>
      </c>
      <c r="BI7" s="109">
        <f>317.43</f>
        <v>317.43</v>
      </c>
      <c r="BJ7" s="110">
        <f>IF(G7="外教",ROUND(MAX((BG7-BH7-BI7-4800)*{0.03,0.1,0.2,0.25,0.3,0.35,0.45}-{0,105,555,1005,2755,5505,13505},0),2),ROUND(MAX((BG7-BH7-BI7-3500)*{0.03,0.1,0.2,0.25,0.3,0.35,0.45}-{0,105,555,1005,2755,5505,13505},0),2))</f>
        <v>242.65</v>
      </c>
      <c r="BK7" s="92">
        <f>+BG7-BH7-BI7-BJ7</f>
        <v>6733.89</v>
      </c>
      <c r="BL7" s="109"/>
      <c r="BM7" s="92">
        <f>+IF((BK7-BL7)&lt;0,0,BK7-BL7)</f>
        <v>6733.89</v>
      </c>
      <c r="BN7" s="106"/>
      <c r="BO7" s="51" t="e">
        <f>(#REF!+#REF!+'2月阿米巴'!BK7)/3</f>
        <v>#REF!</v>
      </c>
      <c r="BP7" s="51">
        <v>5354</v>
      </c>
      <c r="BQ7" s="51" t="e">
        <f>(BP7-BO7-BH7)*3</f>
        <v>#REF!</v>
      </c>
      <c r="BR7" s="53">
        <f t="shared" ref="BR7:BR33" si="0">IF(ISERROR(VLOOKUP(B7,BQ:CC,13,0)),,VLOOKUP(B7,BQ:CC,13,0))</f>
        <v>42794</v>
      </c>
      <c r="BS7" s="111">
        <f>DATEDIF(K7,BR7,"M")</f>
        <v>20</v>
      </c>
    </row>
    <row r="8" spans="1:83" ht="15" customHeight="1">
      <c r="A8" s="56">
        <v>2</v>
      </c>
      <c r="B8" s="59" t="str">
        <f>IF(J8&lt;&gt;"",B$7,"")</f>
        <v>2月</v>
      </c>
      <c r="C8" s="59" t="str">
        <f>IF(J8&lt;&gt;"",C$7,"")</f>
        <v>华景</v>
      </c>
      <c r="D8" s="59" t="str">
        <f>IF(J8&lt;&gt;"",D$7,"")</f>
        <v>教学部</v>
      </c>
      <c r="E8" s="59" t="s">
        <v>75</v>
      </c>
      <c r="F8" s="58"/>
      <c r="G8" s="59" t="s">
        <v>80</v>
      </c>
      <c r="H8" s="59" t="s">
        <v>77</v>
      </c>
      <c r="I8" s="59" t="s">
        <v>78</v>
      </c>
      <c r="J8" s="64" t="s">
        <v>81</v>
      </c>
      <c r="K8" s="65">
        <f>IF(ISERROR(VLOOKUP(J8,人事资料!D:AR,26,0)),"",VLOOKUP(J8,人事资料!D:AR,26,0))</f>
        <v>42390</v>
      </c>
      <c r="L8" s="66">
        <f>IF(ISERROR(VLOOKUP(J8,人事资料!D:AR,27,0)),"",VLOOKUP(J8,人事资料!D:AR,27,0))</f>
        <v>5</v>
      </c>
      <c r="M8" s="67">
        <f t="shared" ref="M8:M33" si="1">IF(ISERROR(+L8+BS8),"",+L8+BS8)</f>
        <v>18</v>
      </c>
      <c r="N8" s="69">
        <v>31</v>
      </c>
      <c r="O8" s="69">
        <v>31</v>
      </c>
      <c r="P8" s="70"/>
      <c r="Q8" s="80">
        <v>45</v>
      </c>
      <c r="R8" s="80">
        <v>12</v>
      </c>
      <c r="S8" s="80">
        <f>205+21</f>
        <v>226</v>
      </c>
      <c r="T8" s="80"/>
      <c r="U8" s="80">
        <v>53</v>
      </c>
      <c r="V8" s="83">
        <f t="shared" ref="V8:V33" si="2">+(S8+T8)*U8</f>
        <v>11978</v>
      </c>
      <c r="W8" s="84">
        <v>0.3</v>
      </c>
      <c r="X8" s="79"/>
      <c r="Y8" s="79"/>
      <c r="Z8" s="88"/>
      <c r="AA8" s="90"/>
      <c r="AB8" s="90"/>
      <c r="AC8" s="88"/>
      <c r="AD8" s="88"/>
      <c r="AE8" s="88"/>
      <c r="AF8" s="89"/>
      <c r="AG8" s="97"/>
      <c r="AH8" s="97"/>
      <c r="AI8" s="85">
        <f>+IF((V8*W8-AG8)&gt;0,V8*W8-AG8,0)</f>
        <v>3593.4</v>
      </c>
      <c r="AJ8" s="97"/>
      <c r="AK8" s="97"/>
      <c r="AL8" s="99"/>
      <c r="AM8" s="97"/>
      <c r="AN8" s="99"/>
      <c r="AO8" s="97">
        <v>500</v>
      </c>
      <c r="AP8" s="99"/>
      <c r="AQ8" s="99"/>
      <c r="AR8" s="97"/>
      <c r="AS8" s="97"/>
      <c r="AT8" s="97"/>
      <c r="AU8" s="99">
        <v>200</v>
      </c>
      <c r="AV8" s="97"/>
      <c r="AW8" s="97"/>
      <c r="AX8" s="99">
        <v>720</v>
      </c>
      <c r="AY8" s="99">
        <v>895</v>
      </c>
      <c r="AZ8" s="99"/>
      <c r="BA8" s="105">
        <f t="shared" ref="BA8:BA33" si="3">SUM(AJ8:AZ8)</f>
        <v>2315</v>
      </c>
      <c r="BB8" s="106">
        <v>-20</v>
      </c>
      <c r="BC8" s="107"/>
      <c r="BD8" s="88"/>
      <c r="BE8" s="88"/>
      <c r="BF8" s="105">
        <f t="shared" ref="BF8:BF33" si="4">SUM(BB8:BE8)</f>
        <v>-20</v>
      </c>
      <c r="BG8" s="105">
        <f t="shared" ref="BG8:BG33" si="5">AI8+BA8+BF8</f>
        <v>5888.4</v>
      </c>
      <c r="BH8" s="107">
        <v>100</v>
      </c>
      <c r="BI8" s="109">
        <f t="shared" ref="BI8:BI13" si="6">317.43</f>
        <v>317.43</v>
      </c>
      <c r="BJ8" s="110">
        <f>IF(G8="外教",ROUND(MAX((BG8-BH8-BI8-4800)*{0.03,0.1,0.2,0.25,0.3,0.35,0.45}-{0,105,555,1005,2755,5505,13505},0),2),ROUND(MAX((BG8-BH8-BI8-3500)*{0.03,0.1,0.2,0.25,0.3,0.35,0.45}-{0,105,555,1005,2755,5505,13505},0),2))</f>
        <v>92.1</v>
      </c>
      <c r="BK8" s="92">
        <f t="shared" ref="BK8:BK33" si="7">+BG8-BH8-BI8-BJ8</f>
        <v>5378.869999999999</v>
      </c>
      <c r="BL8" s="109"/>
      <c r="BM8" s="92">
        <f t="shared" ref="BM8:BM33" si="8">+IF((BK8-BL8)&lt;0,0,BK8-BL8)</f>
        <v>5378.869999999999</v>
      </c>
      <c r="BN8" s="106"/>
      <c r="BO8" s="51" t="e">
        <f>(#REF!+#REF!+'2月阿米巴'!BK8)/3</f>
        <v>#REF!</v>
      </c>
      <c r="BP8" s="51">
        <v>5815</v>
      </c>
      <c r="BQ8" s="51" t="e">
        <f t="shared" ref="BQ8:BQ9" si="9">(BP8-BO8-BH8)*3</f>
        <v>#REF!</v>
      </c>
      <c r="BR8" s="53">
        <f t="shared" si="0"/>
        <v>42794</v>
      </c>
      <c r="BS8" s="111">
        <f t="shared" ref="BS8:BS33" si="10">DATEDIF(K8,BR8,"M")</f>
        <v>13</v>
      </c>
    </row>
    <row r="9" spans="1:83" ht="15" customHeight="1">
      <c r="A9" s="56">
        <v>3</v>
      </c>
      <c r="B9" s="59" t="str">
        <f t="shared" ref="B9:B33" si="11">IF(J9&lt;&gt;"",B$7,"")</f>
        <v>2月</v>
      </c>
      <c r="C9" s="59" t="str">
        <f t="shared" ref="C9:C33" si="12">IF(J9&lt;&gt;"",C$7,"")</f>
        <v>华景</v>
      </c>
      <c r="D9" s="59" t="str">
        <f t="shared" ref="D9:D33" si="13">IF(J9&lt;&gt;"",D$7,"")</f>
        <v>教学部</v>
      </c>
      <c r="E9" s="59" t="s">
        <v>82</v>
      </c>
      <c r="F9" s="60"/>
      <c r="G9" s="59" t="s">
        <v>80</v>
      </c>
      <c r="H9" s="59" t="s">
        <v>77</v>
      </c>
      <c r="I9" s="59" t="s">
        <v>83</v>
      </c>
      <c r="J9" s="64" t="s">
        <v>84</v>
      </c>
      <c r="K9" s="65" t="str">
        <f>IF(ISERROR(VLOOKUP(J9,人事资料!D:AR,26,0)),"",VLOOKUP(J9,人事资料!D:AR,26,0))</f>
        <v/>
      </c>
      <c r="L9" s="66" t="str">
        <f>IF(ISERROR(VLOOKUP(J9,人事资料!D:AR,27,0)),"",VLOOKUP(J9,人事资料!D:AR,27,0))</f>
        <v/>
      </c>
      <c r="M9" s="67" t="str">
        <f t="shared" si="1"/>
        <v/>
      </c>
      <c r="N9" s="69">
        <v>31</v>
      </c>
      <c r="O9" s="69">
        <v>31</v>
      </c>
      <c r="P9" s="70"/>
      <c r="Q9" s="80">
        <v>30</v>
      </c>
      <c r="R9" s="80">
        <v>11</v>
      </c>
      <c r="S9" s="80">
        <f>33+186</f>
        <v>219</v>
      </c>
      <c r="T9" s="80"/>
      <c r="U9" s="80">
        <v>53</v>
      </c>
      <c r="V9" s="83">
        <f t="shared" si="2"/>
        <v>11607</v>
      </c>
      <c r="W9" s="84">
        <v>0.28999999999999998</v>
      </c>
      <c r="X9" s="79"/>
      <c r="Y9" s="79"/>
      <c r="Z9" s="88"/>
      <c r="AA9" s="90"/>
      <c r="AB9" s="90"/>
      <c r="AC9" s="88"/>
      <c r="AD9" s="88"/>
      <c r="AE9" s="88"/>
      <c r="AF9" s="89"/>
      <c r="AG9" s="97"/>
      <c r="AH9" s="97"/>
      <c r="AI9" s="85">
        <f t="shared" ref="AI9:AI33" si="14">+IF((V9*W9-AG9)&gt;0,V9*W9-AG9,0)</f>
        <v>3366.0299999999997</v>
      </c>
      <c r="AJ9" s="97"/>
      <c r="AK9" s="97"/>
      <c r="AL9" s="99"/>
      <c r="AM9" s="97"/>
      <c r="AN9" s="99"/>
      <c r="AO9" s="97"/>
      <c r="AP9" s="99"/>
      <c r="AQ9" s="99"/>
      <c r="AR9" s="97"/>
      <c r="AS9" s="97"/>
      <c r="AT9" s="97"/>
      <c r="AU9" s="99">
        <v>200</v>
      </c>
      <c r="AV9" s="97"/>
      <c r="AW9" s="97"/>
      <c r="AX9" s="99">
        <v>555</v>
      </c>
      <c r="AY9" s="99"/>
      <c r="AZ9" s="99">
        <v>1500</v>
      </c>
      <c r="BA9" s="105">
        <f t="shared" si="3"/>
        <v>2255</v>
      </c>
      <c r="BB9" s="106">
        <v>-20</v>
      </c>
      <c r="BC9" s="107"/>
      <c r="BD9" s="88"/>
      <c r="BE9" s="88"/>
      <c r="BF9" s="105">
        <f t="shared" si="4"/>
        <v>-20</v>
      </c>
      <c r="BG9" s="105">
        <f t="shared" si="5"/>
        <v>5601.03</v>
      </c>
      <c r="BH9" s="107">
        <v>100</v>
      </c>
      <c r="BI9" s="109">
        <f t="shared" si="6"/>
        <v>317.43</v>
      </c>
      <c r="BJ9" s="110">
        <f>IF(G9="外教",ROUND(MAX((BG9-BH9-BI9-4800)*{0.03,0.1,0.2,0.25,0.3,0.35,0.45}-{0,105,555,1005,2755,5505,13505},0),2),ROUND(MAX((BG9-BH9-BI9-3500)*{0.03,0.1,0.2,0.25,0.3,0.35,0.45}-{0,105,555,1005,2755,5505,13505},0),2))</f>
        <v>63.36</v>
      </c>
      <c r="BK9" s="92">
        <f t="shared" si="7"/>
        <v>5120.24</v>
      </c>
      <c r="BL9" s="109"/>
      <c r="BM9" s="92">
        <f t="shared" si="8"/>
        <v>5120.24</v>
      </c>
      <c r="BN9" s="106"/>
      <c r="BO9" s="51" t="e">
        <f>(#REF!+#REF!+'2月阿米巴'!BK9)/3</f>
        <v>#REF!</v>
      </c>
      <c r="BP9" s="51">
        <v>4431</v>
      </c>
      <c r="BQ9" s="51" t="e">
        <f t="shared" si="9"/>
        <v>#REF!</v>
      </c>
      <c r="BR9" s="53">
        <f t="shared" si="0"/>
        <v>42794</v>
      </c>
      <c r="BS9" s="111" t="e">
        <f t="shared" si="10"/>
        <v>#VALUE!</v>
      </c>
      <c r="CE9" s="46"/>
    </row>
    <row r="10" spans="1:83" ht="15" customHeight="1">
      <c r="A10" s="56">
        <v>4</v>
      </c>
      <c r="B10" s="59" t="str">
        <f t="shared" si="11"/>
        <v>2月</v>
      </c>
      <c r="C10" s="59" t="str">
        <f t="shared" si="12"/>
        <v>华景</v>
      </c>
      <c r="D10" s="59" t="str">
        <f t="shared" si="13"/>
        <v>教学部</v>
      </c>
      <c r="E10" s="59" t="s">
        <v>82</v>
      </c>
      <c r="F10" s="58"/>
      <c r="G10" s="59" t="s">
        <v>80</v>
      </c>
      <c r="H10" s="59" t="s">
        <v>77</v>
      </c>
      <c r="I10" s="59" t="s">
        <v>83</v>
      </c>
      <c r="J10" s="64" t="s">
        <v>85</v>
      </c>
      <c r="K10" s="65" t="str">
        <f>IF(ISERROR(VLOOKUP(J10,人事资料!D:AR,26,0)),"",VLOOKUP(J10,人事资料!D:AR,26,0))</f>
        <v/>
      </c>
      <c r="L10" s="66" t="str">
        <f>IF(ISERROR(VLOOKUP(J10,人事资料!D:AR,27,0)),"",VLOOKUP(J10,人事资料!D:AR,27,0))</f>
        <v/>
      </c>
      <c r="M10" s="67" t="str">
        <f t="shared" si="1"/>
        <v/>
      </c>
      <c r="N10" s="69">
        <v>31</v>
      </c>
      <c r="O10" s="69">
        <v>31</v>
      </c>
      <c r="P10" s="70"/>
      <c r="Q10" s="80">
        <v>43</v>
      </c>
      <c r="R10" s="80">
        <v>11</v>
      </c>
      <c r="S10" s="80">
        <f>215</f>
        <v>215</v>
      </c>
      <c r="T10" s="80"/>
      <c r="U10" s="80">
        <v>53</v>
      </c>
      <c r="V10" s="83">
        <f t="shared" si="2"/>
        <v>11395</v>
      </c>
      <c r="W10" s="84">
        <v>0.28999999999999998</v>
      </c>
      <c r="X10" s="79"/>
      <c r="Y10" s="79"/>
      <c r="Z10" s="88"/>
      <c r="AA10" s="90"/>
      <c r="AB10" s="90"/>
      <c r="AC10" s="88"/>
      <c r="AD10" s="88"/>
      <c r="AE10" s="88"/>
      <c r="AF10" s="89"/>
      <c r="AG10" s="97"/>
      <c r="AH10" s="97"/>
      <c r="AI10" s="85">
        <f t="shared" si="14"/>
        <v>3304.5499999999997</v>
      </c>
      <c r="AJ10" s="97"/>
      <c r="AK10" s="97"/>
      <c r="AL10" s="99"/>
      <c r="AM10" s="97"/>
      <c r="AN10" s="99"/>
      <c r="AO10" s="97"/>
      <c r="AP10" s="99"/>
      <c r="AQ10" s="99"/>
      <c r="AR10" s="97"/>
      <c r="AS10" s="97"/>
      <c r="AT10" s="97"/>
      <c r="AU10" s="99">
        <v>200</v>
      </c>
      <c r="AV10" s="97"/>
      <c r="AW10" s="97"/>
      <c r="AX10" s="99">
        <v>480</v>
      </c>
      <c r="AY10" s="99"/>
      <c r="AZ10" s="99">
        <v>1500</v>
      </c>
      <c r="BA10" s="105">
        <f t="shared" si="3"/>
        <v>2180</v>
      </c>
      <c r="BB10" s="106">
        <v>-20</v>
      </c>
      <c r="BC10" s="107"/>
      <c r="BD10" s="88"/>
      <c r="BE10" s="88"/>
      <c r="BF10" s="105">
        <f t="shared" si="4"/>
        <v>-20</v>
      </c>
      <c r="BG10" s="105">
        <f t="shared" si="5"/>
        <v>5464.5499999999993</v>
      </c>
      <c r="BH10" s="107">
        <v>100</v>
      </c>
      <c r="BI10" s="109">
        <f t="shared" si="6"/>
        <v>317.43</v>
      </c>
      <c r="BJ10" s="110">
        <f>IF(G10="外教",ROUND(MAX((BG10-BH10-BI10-4800)*{0.03,0.1,0.2,0.25,0.3,0.35,0.45}-{0,105,555,1005,2755,5505,13505},0),2),ROUND(MAX((BG10-BH10-BI10-3500)*{0.03,0.1,0.2,0.25,0.3,0.35,0.45}-{0,105,555,1005,2755,5505,13505},0),2))</f>
        <v>49.71</v>
      </c>
      <c r="BK10" s="92">
        <f t="shared" si="7"/>
        <v>4997.4099999999989</v>
      </c>
      <c r="BL10" s="109"/>
      <c r="BM10" s="92">
        <f t="shared" si="8"/>
        <v>4997.4099999999989</v>
      </c>
      <c r="BN10" s="106"/>
      <c r="BO10" s="112">
        <f>BK10</f>
        <v>4997.4099999999989</v>
      </c>
      <c r="BP10" s="51">
        <v>3323</v>
      </c>
      <c r="BQ10" s="51">
        <f>(BP10-BO10-BH10)*1</f>
        <v>-1774.4099999999989</v>
      </c>
      <c r="BR10" s="53">
        <f t="shared" si="0"/>
        <v>42794</v>
      </c>
      <c r="BS10" s="111" t="e">
        <f t="shared" si="10"/>
        <v>#VALUE!</v>
      </c>
      <c r="CE10" s="47"/>
    </row>
    <row r="11" spans="1:83" ht="15" customHeight="1">
      <c r="A11" s="56">
        <v>5</v>
      </c>
      <c r="B11" s="59" t="str">
        <f t="shared" si="11"/>
        <v>2月</v>
      </c>
      <c r="C11" s="59" t="str">
        <f t="shared" si="12"/>
        <v>华景</v>
      </c>
      <c r="D11" s="59" t="str">
        <f t="shared" si="13"/>
        <v>教学部</v>
      </c>
      <c r="E11" s="59" t="s">
        <v>75</v>
      </c>
      <c r="F11" s="60"/>
      <c r="G11" s="59" t="s">
        <v>80</v>
      </c>
      <c r="H11" s="59" t="s">
        <v>77</v>
      </c>
      <c r="I11" s="59" t="s">
        <v>83</v>
      </c>
      <c r="J11" s="64" t="s">
        <v>86</v>
      </c>
      <c r="K11" s="65" t="str">
        <f>IF(ISERROR(VLOOKUP(J11,人事资料!D:AR,26,0)),"",VLOOKUP(J11,人事资料!D:AR,26,0))</f>
        <v/>
      </c>
      <c r="L11" s="66" t="str">
        <f>IF(ISERROR(VLOOKUP(J11,人事资料!D:AR,27,0)),"",VLOOKUP(J11,人事资料!D:AR,27,0))</f>
        <v/>
      </c>
      <c r="M11" s="67" t="str">
        <f t="shared" si="1"/>
        <v/>
      </c>
      <c r="N11" s="69">
        <v>31</v>
      </c>
      <c r="O11" s="69">
        <v>31</v>
      </c>
      <c r="P11" s="70"/>
      <c r="Q11" s="80">
        <v>25</v>
      </c>
      <c r="R11" s="80">
        <v>11</v>
      </c>
      <c r="S11" s="80">
        <v>154</v>
      </c>
      <c r="T11" s="80"/>
      <c r="U11" s="80">
        <v>53</v>
      </c>
      <c r="V11" s="83">
        <f t="shared" si="2"/>
        <v>8162</v>
      </c>
      <c r="W11" s="84">
        <v>0.28000000000000003</v>
      </c>
      <c r="X11" s="79"/>
      <c r="Y11" s="79"/>
      <c r="Z11" s="88"/>
      <c r="AA11" s="90"/>
      <c r="AB11" s="90"/>
      <c r="AC11" s="88"/>
      <c r="AD11" s="88"/>
      <c r="AE11" s="88"/>
      <c r="AF11" s="89"/>
      <c r="AG11" s="97"/>
      <c r="AH11" s="97"/>
      <c r="AI11" s="85">
        <f t="shared" si="14"/>
        <v>2285.36</v>
      </c>
      <c r="AJ11" s="97"/>
      <c r="AK11" s="97"/>
      <c r="AL11" s="99"/>
      <c r="AM11" s="97"/>
      <c r="AN11" s="99"/>
      <c r="AO11" s="97"/>
      <c r="AP11" s="99"/>
      <c r="AQ11" s="99"/>
      <c r="AR11" s="97"/>
      <c r="AS11" s="97"/>
      <c r="AT11" s="97"/>
      <c r="AU11" s="99">
        <v>200</v>
      </c>
      <c r="AV11" s="97"/>
      <c r="AW11" s="97"/>
      <c r="AX11" s="99"/>
      <c r="AY11" s="99"/>
      <c r="AZ11" s="99">
        <v>1500</v>
      </c>
      <c r="BA11" s="105">
        <f t="shared" si="3"/>
        <v>1700</v>
      </c>
      <c r="BB11" s="64">
        <v>-20</v>
      </c>
      <c r="BC11" s="107"/>
      <c r="BD11" s="88"/>
      <c r="BE11" s="88"/>
      <c r="BF11" s="105">
        <f t="shared" si="4"/>
        <v>-20</v>
      </c>
      <c r="BG11" s="105">
        <f t="shared" si="5"/>
        <v>3965.36</v>
      </c>
      <c r="BH11" s="107">
        <v>100</v>
      </c>
      <c r="BI11" s="109">
        <f t="shared" si="6"/>
        <v>317.43</v>
      </c>
      <c r="BJ11" s="110">
        <f>IF(G11="外教",ROUND(MAX((BG11-BH11-BI11-4800)*{0.03,0.1,0.2,0.25,0.3,0.35,0.45}-{0,105,555,1005,2755,5505,13505},0),2),ROUND(MAX((BG11-BH11-BI11-3500)*{0.03,0.1,0.2,0.25,0.3,0.35,0.45}-{0,105,555,1005,2755,5505,13505},0),2))</f>
        <v>1.44</v>
      </c>
      <c r="BK11" s="92">
        <f t="shared" si="7"/>
        <v>3546.4900000000002</v>
      </c>
      <c r="BL11" s="109"/>
      <c r="BM11" s="92">
        <f t="shared" si="8"/>
        <v>3546.4900000000002</v>
      </c>
      <c r="BN11" s="106"/>
      <c r="BO11" s="112"/>
      <c r="BR11" s="53">
        <f t="shared" si="0"/>
        <v>42794</v>
      </c>
      <c r="BS11" s="111" t="e">
        <f t="shared" si="10"/>
        <v>#VALUE!</v>
      </c>
    </row>
    <row r="12" spans="1:83" ht="15" customHeight="1">
      <c r="A12" s="56">
        <v>6</v>
      </c>
      <c r="B12" s="59" t="str">
        <f t="shared" si="11"/>
        <v>2月</v>
      </c>
      <c r="C12" s="59" t="str">
        <f t="shared" si="12"/>
        <v>华景</v>
      </c>
      <c r="D12" s="59" t="str">
        <f t="shared" si="13"/>
        <v>教学部</v>
      </c>
      <c r="E12" s="59" t="s">
        <v>82</v>
      </c>
      <c r="F12" s="61"/>
      <c r="G12" s="59" t="s">
        <v>80</v>
      </c>
      <c r="H12" s="59" t="s">
        <v>77</v>
      </c>
      <c r="I12" s="59" t="s">
        <v>83</v>
      </c>
      <c r="J12" s="64" t="s">
        <v>484</v>
      </c>
      <c r="K12" s="65" t="str">
        <f>IF(ISERROR(VLOOKUP(J12,人事资料!D:AR,26,0)),"",VLOOKUP(J12,人事资料!D:AR,26,0))</f>
        <v/>
      </c>
      <c r="L12" s="66" t="str">
        <f>IF(ISERROR(VLOOKUP(J12,人事资料!D:AR,27,0)),"",VLOOKUP(J12,人事资料!D:AR,27,0))</f>
        <v/>
      </c>
      <c r="M12" s="67" t="str">
        <f t="shared" si="1"/>
        <v/>
      </c>
      <c r="N12" s="69">
        <v>31</v>
      </c>
      <c r="O12" s="69">
        <v>31</v>
      </c>
      <c r="P12" s="70"/>
      <c r="Q12" s="80">
        <v>10</v>
      </c>
      <c r="R12" s="80">
        <v>9</v>
      </c>
      <c r="S12" s="80">
        <v>121</v>
      </c>
      <c r="T12" s="80"/>
      <c r="U12" s="80">
        <v>53</v>
      </c>
      <c r="V12" s="83">
        <f t="shared" si="2"/>
        <v>6413</v>
      </c>
      <c r="W12" s="84">
        <v>0.24</v>
      </c>
      <c r="X12" s="79"/>
      <c r="Y12" s="79"/>
      <c r="Z12" s="88" t="s">
        <v>88</v>
      </c>
      <c r="AA12" s="90"/>
      <c r="AB12" s="90"/>
      <c r="AC12" s="88"/>
      <c r="AD12" s="88"/>
      <c r="AE12" s="88"/>
      <c r="AF12" s="89"/>
      <c r="AG12" s="97"/>
      <c r="AH12" s="97"/>
      <c r="AI12" s="85">
        <f t="shared" si="14"/>
        <v>1539.12</v>
      </c>
      <c r="AJ12" s="97"/>
      <c r="AK12" s="97"/>
      <c r="AL12" s="99"/>
      <c r="AM12" s="97"/>
      <c r="AN12" s="97"/>
      <c r="AO12" s="97"/>
      <c r="AP12" s="99"/>
      <c r="AQ12" s="99"/>
      <c r="AR12" s="97"/>
      <c r="AS12" s="97"/>
      <c r="AT12" s="97"/>
      <c r="AU12" s="99">
        <v>200</v>
      </c>
      <c r="AV12" s="97"/>
      <c r="AW12" s="97"/>
      <c r="AX12" s="99">
        <v>600</v>
      </c>
      <c r="AY12" s="99">
        <v>667.5</v>
      </c>
      <c r="AZ12" s="99">
        <v>1500</v>
      </c>
      <c r="BA12" s="105">
        <f t="shared" si="3"/>
        <v>2967.5</v>
      </c>
      <c r="BB12" s="64">
        <v>-20</v>
      </c>
      <c r="BC12" s="107"/>
      <c r="BD12" s="88"/>
      <c r="BE12" s="88"/>
      <c r="BF12" s="105">
        <f t="shared" si="4"/>
        <v>-20</v>
      </c>
      <c r="BG12" s="105">
        <f t="shared" si="5"/>
        <v>4486.62</v>
      </c>
      <c r="BH12" s="107">
        <v>100</v>
      </c>
      <c r="BI12" s="109">
        <f t="shared" si="6"/>
        <v>317.43</v>
      </c>
      <c r="BJ12" s="110">
        <f>IF(G12="外教",ROUND(MAX((BG12-BH12-BI12-4800)*{0.03,0.1,0.2,0.25,0.3,0.35,0.45}-{0,105,555,1005,2755,5505,13505},0),2),ROUND(MAX((BG12-BH12-BI12-3500)*{0.03,0.1,0.2,0.25,0.3,0.35,0.45}-{0,105,555,1005,2755,5505,13505},0),2))</f>
        <v>17.079999999999998</v>
      </c>
      <c r="BK12" s="92">
        <f t="shared" si="7"/>
        <v>4052.11</v>
      </c>
      <c r="BL12" s="109"/>
      <c r="BM12" s="92">
        <f t="shared" si="8"/>
        <v>4052.11</v>
      </c>
      <c r="BN12" s="106"/>
      <c r="BR12" s="53">
        <f t="shared" si="0"/>
        <v>42794</v>
      </c>
      <c r="BS12" s="111" t="e">
        <f t="shared" si="10"/>
        <v>#VALUE!</v>
      </c>
    </row>
    <row r="13" spans="1:83" ht="15" customHeight="1">
      <c r="A13" s="56">
        <v>7</v>
      </c>
      <c r="B13" s="59" t="str">
        <f t="shared" si="11"/>
        <v>2月</v>
      </c>
      <c r="C13" s="59" t="str">
        <f t="shared" si="12"/>
        <v>华景</v>
      </c>
      <c r="D13" s="59" t="str">
        <f t="shared" si="13"/>
        <v>教学部</v>
      </c>
      <c r="E13" s="59" t="s">
        <v>75</v>
      </c>
      <c r="F13" s="61"/>
      <c r="G13" s="59" t="s">
        <v>80</v>
      </c>
      <c r="H13" s="59" t="s">
        <v>77</v>
      </c>
      <c r="I13" s="59" t="s">
        <v>83</v>
      </c>
      <c r="J13" s="64" t="s">
        <v>364</v>
      </c>
      <c r="K13" s="65">
        <f>IF(ISERROR(VLOOKUP(J13,人事资料!D:AR,26,0)),"",VLOOKUP(J13,人事资料!D:AR,26,0))</f>
        <v>42748</v>
      </c>
      <c r="L13" s="66">
        <f>IF(ISERROR(VLOOKUP(J13,人事资料!D:AR,27,0)),"",VLOOKUP(J13,人事资料!D:AR,27,0))</f>
        <v>0</v>
      </c>
      <c r="M13" s="67">
        <f t="shared" si="1"/>
        <v>1</v>
      </c>
      <c r="N13" s="69">
        <v>31</v>
      </c>
      <c r="O13" s="69">
        <v>31</v>
      </c>
      <c r="P13" s="70"/>
      <c r="Q13" s="80">
        <v>11</v>
      </c>
      <c r="R13" s="80">
        <v>9</v>
      </c>
      <c r="S13" s="80">
        <v>26</v>
      </c>
      <c r="T13" s="80"/>
      <c r="U13" s="80">
        <v>53</v>
      </c>
      <c r="V13" s="83">
        <f t="shared" si="2"/>
        <v>1378</v>
      </c>
      <c r="W13" s="84">
        <v>0.28000000000000003</v>
      </c>
      <c r="X13" s="79"/>
      <c r="Y13" s="79"/>
      <c r="Z13" s="88" t="s">
        <v>88</v>
      </c>
      <c r="AA13" s="90" t="s">
        <v>88</v>
      </c>
      <c r="AB13" s="90"/>
      <c r="AC13" s="88"/>
      <c r="AD13" s="88"/>
      <c r="AE13" s="88"/>
      <c r="AF13" s="89"/>
      <c r="AG13" s="97"/>
      <c r="AH13" s="97"/>
      <c r="AI13" s="85">
        <f t="shared" si="14"/>
        <v>385.84000000000003</v>
      </c>
      <c r="AJ13" s="97"/>
      <c r="AK13" s="97"/>
      <c r="AL13" s="99"/>
      <c r="AM13" s="97"/>
      <c r="AN13" s="99"/>
      <c r="AO13" s="97"/>
      <c r="AP13" s="99"/>
      <c r="AQ13" s="99"/>
      <c r="AR13" s="97"/>
      <c r="AS13" s="97"/>
      <c r="AT13" s="97"/>
      <c r="AU13" s="99">
        <v>200</v>
      </c>
      <c r="AV13" s="97"/>
      <c r="AW13" s="97"/>
      <c r="AX13" s="99">
        <v>1080</v>
      </c>
      <c r="AY13" s="99">
        <v>975</v>
      </c>
      <c r="AZ13" s="99">
        <v>1500</v>
      </c>
      <c r="BA13" s="105">
        <f t="shared" si="3"/>
        <v>3755</v>
      </c>
      <c r="BB13" s="106">
        <v>-20</v>
      </c>
      <c r="BC13" s="107"/>
      <c r="BD13" s="88"/>
      <c r="BE13" s="88"/>
      <c r="BF13" s="105">
        <f t="shared" si="4"/>
        <v>-20</v>
      </c>
      <c r="BG13" s="105">
        <f t="shared" si="5"/>
        <v>4120.84</v>
      </c>
      <c r="BH13" s="107">
        <v>100</v>
      </c>
      <c r="BI13" s="109">
        <f t="shared" si="6"/>
        <v>317.43</v>
      </c>
      <c r="BJ13" s="110">
        <f>IF(G13="外教",ROUND(MAX((BG13-BH13-BI13-4800)*{0.03,0.1,0.2,0.25,0.3,0.35,0.45}-{0,105,555,1005,2755,5505,13505},0),2),ROUND(MAX((BG13-BH13-BI13-3500)*{0.03,0.1,0.2,0.25,0.3,0.35,0.45}-{0,105,555,1005,2755,5505,13505},0),2))</f>
        <v>6.1</v>
      </c>
      <c r="BK13" s="92">
        <f t="shared" si="7"/>
        <v>3697.3100000000004</v>
      </c>
      <c r="BL13" s="109"/>
      <c r="BM13" s="92">
        <f t="shared" si="8"/>
        <v>3697.3100000000004</v>
      </c>
      <c r="BN13" s="106"/>
      <c r="BR13" s="53">
        <f t="shared" si="0"/>
        <v>42794</v>
      </c>
      <c r="BS13" s="111">
        <f t="shared" si="10"/>
        <v>1</v>
      </c>
    </row>
    <row r="14" spans="1:83" ht="15" customHeight="1">
      <c r="A14" s="56">
        <v>8</v>
      </c>
      <c r="B14" s="59" t="str">
        <f t="shared" si="11"/>
        <v>2月</v>
      </c>
      <c r="C14" s="59" t="str">
        <f t="shared" si="12"/>
        <v>华景</v>
      </c>
      <c r="D14" s="59" t="str">
        <f t="shared" si="13"/>
        <v>教学部</v>
      </c>
      <c r="E14" s="59" t="s">
        <v>82</v>
      </c>
      <c r="F14" s="61"/>
      <c r="G14" s="59" t="s">
        <v>80</v>
      </c>
      <c r="H14" s="59" t="s">
        <v>77</v>
      </c>
      <c r="I14" s="59" t="s">
        <v>83</v>
      </c>
      <c r="J14" s="64" t="s">
        <v>485</v>
      </c>
      <c r="K14" s="65" t="str">
        <f>IF(ISERROR(VLOOKUP(J14,人事资料!D:AR,26,0)),"",VLOOKUP(J14,人事资料!D:AR,26,0))</f>
        <v/>
      </c>
      <c r="L14" s="66" t="str">
        <f>IF(ISERROR(VLOOKUP(J14,人事资料!D:AR,27,0)),"",VLOOKUP(J14,人事资料!D:AR,27,0))</f>
        <v/>
      </c>
      <c r="M14" s="67" t="str">
        <f t="shared" si="1"/>
        <v/>
      </c>
      <c r="N14" s="69"/>
      <c r="O14" s="69"/>
      <c r="P14" s="70"/>
      <c r="Q14" s="80">
        <v>1</v>
      </c>
      <c r="R14" s="80">
        <v>0</v>
      </c>
      <c r="S14" s="80">
        <v>0</v>
      </c>
      <c r="T14" s="80"/>
      <c r="U14" s="80">
        <v>53</v>
      </c>
      <c r="V14" s="83">
        <f t="shared" si="2"/>
        <v>0</v>
      </c>
      <c r="W14" s="84"/>
      <c r="X14" s="79"/>
      <c r="Y14" s="79"/>
      <c r="Z14" s="88"/>
      <c r="AA14" s="90"/>
      <c r="AB14" s="90"/>
      <c r="AC14" s="88"/>
      <c r="AD14" s="88"/>
      <c r="AE14" s="88"/>
      <c r="AF14" s="89"/>
      <c r="AG14" s="97"/>
      <c r="AH14" s="97"/>
      <c r="AI14" s="85">
        <f t="shared" si="14"/>
        <v>0</v>
      </c>
      <c r="AJ14" s="97"/>
      <c r="AK14" s="97"/>
      <c r="AL14" s="99"/>
      <c r="AM14" s="97"/>
      <c r="AN14" s="99"/>
      <c r="AO14" s="97"/>
      <c r="AP14" s="99"/>
      <c r="AQ14" s="99"/>
      <c r="AR14" s="97"/>
      <c r="AS14" s="97"/>
      <c r="AT14" s="97"/>
      <c r="AU14" s="99"/>
      <c r="AV14" s="97"/>
      <c r="AW14" s="97"/>
      <c r="AX14" s="99">
        <f>2500/28*20</f>
        <v>1785.7142857142858</v>
      </c>
      <c r="AY14" s="99"/>
      <c r="AZ14" s="99"/>
      <c r="BA14" s="105">
        <f t="shared" si="3"/>
        <v>1785.7142857142858</v>
      </c>
      <c r="BB14" s="106"/>
      <c r="BC14" s="107"/>
      <c r="BD14" s="88"/>
      <c r="BE14" s="88"/>
      <c r="BF14" s="105">
        <f t="shared" si="4"/>
        <v>0</v>
      </c>
      <c r="BG14" s="105">
        <f t="shared" si="5"/>
        <v>1785.7142857142858</v>
      </c>
      <c r="BH14" s="107"/>
      <c r="BI14" s="109"/>
      <c r="BJ14" s="110">
        <f>IF(G14="外教",ROUND(MAX((BG14-BH14-BI14-4800)*{0.03,0.1,0.2,0.25,0.3,0.35,0.45}-{0,105,555,1005,2755,5505,13505},0),2),ROUND(MAX((BG14-BH14-BI14-3500)*{0.03,0.1,0.2,0.25,0.3,0.35,0.45}-{0,105,555,1005,2755,5505,13505},0),2))</f>
        <v>0</v>
      </c>
      <c r="BK14" s="92">
        <f t="shared" si="7"/>
        <v>1785.7142857142858</v>
      </c>
      <c r="BL14" s="109"/>
      <c r="BM14" s="92">
        <f t="shared" si="8"/>
        <v>1785.7142857142858</v>
      </c>
      <c r="BN14" s="106"/>
      <c r="BR14" s="53">
        <f t="shared" si="0"/>
        <v>42794</v>
      </c>
      <c r="BS14" s="111" t="e">
        <f t="shared" si="10"/>
        <v>#VALUE!</v>
      </c>
    </row>
    <row r="15" spans="1:83" ht="15" customHeight="1">
      <c r="A15" s="56">
        <v>9</v>
      </c>
      <c r="B15" s="59" t="str">
        <f t="shared" si="11"/>
        <v>2月</v>
      </c>
      <c r="C15" s="59" t="str">
        <f t="shared" si="12"/>
        <v>华景</v>
      </c>
      <c r="D15" s="59" t="str">
        <f t="shared" si="13"/>
        <v>教学部</v>
      </c>
      <c r="E15" s="59" t="s">
        <v>82</v>
      </c>
      <c r="F15" s="61"/>
      <c r="G15" s="59" t="s">
        <v>80</v>
      </c>
      <c r="H15" s="59" t="s">
        <v>77</v>
      </c>
      <c r="I15" s="59" t="s">
        <v>83</v>
      </c>
      <c r="J15" s="71" t="s">
        <v>486</v>
      </c>
      <c r="K15" s="65" t="str">
        <f>IF(ISERROR(VLOOKUP(J15,#REF!,26,0)),"",VLOOKUP(J15,#REF!,26,0))</f>
        <v/>
      </c>
      <c r="L15" s="66">
        <f>IF(ISERROR(VLOOKUP(J15,人事资料!D:AR,27,0)),"",VLOOKUP(J15,人事资料!D:AR,27,0))</f>
        <v>0</v>
      </c>
      <c r="M15" s="67" t="str">
        <f t="shared" si="1"/>
        <v/>
      </c>
      <c r="N15" s="69"/>
      <c r="O15" s="69"/>
      <c r="P15" s="70"/>
      <c r="Q15" s="80">
        <v>11</v>
      </c>
      <c r="R15" s="80"/>
      <c r="S15" s="80">
        <v>17</v>
      </c>
      <c r="T15" s="80"/>
      <c r="U15" s="80">
        <v>53</v>
      </c>
      <c r="V15" s="83">
        <f t="shared" si="2"/>
        <v>901</v>
      </c>
      <c r="W15" s="84">
        <v>0.28000000000000003</v>
      </c>
      <c r="X15" s="79"/>
      <c r="Y15" s="79"/>
      <c r="Z15" s="88" t="s">
        <v>88</v>
      </c>
      <c r="AA15" s="90"/>
      <c r="AB15" s="90"/>
      <c r="AC15" s="88"/>
      <c r="AD15" s="88"/>
      <c r="AE15" s="88"/>
      <c r="AF15" s="89"/>
      <c r="AG15" s="97"/>
      <c r="AH15" s="97"/>
      <c r="AI15" s="85">
        <f t="shared" si="14"/>
        <v>252.28000000000003</v>
      </c>
      <c r="AJ15" s="97"/>
      <c r="AK15" s="97"/>
      <c r="AL15" s="99"/>
      <c r="AM15" s="97"/>
      <c r="AN15" s="99"/>
      <c r="AO15" s="97"/>
      <c r="AP15" s="99"/>
      <c r="AQ15" s="99"/>
      <c r="AR15" s="97"/>
      <c r="AS15" s="97"/>
      <c r="AT15" s="97"/>
      <c r="AU15" s="99"/>
      <c r="AV15" s="97"/>
      <c r="AW15" s="97"/>
      <c r="AX15" s="99">
        <f>3000/28*20</f>
        <v>2142.8571428571427</v>
      </c>
      <c r="AY15" s="99"/>
      <c r="AZ15" s="99"/>
      <c r="BA15" s="105">
        <f t="shared" si="3"/>
        <v>2142.8571428571427</v>
      </c>
      <c r="BB15" s="64"/>
      <c r="BC15" s="107"/>
      <c r="BD15" s="88"/>
      <c r="BE15" s="88"/>
      <c r="BF15" s="105">
        <f t="shared" si="4"/>
        <v>0</v>
      </c>
      <c r="BG15" s="105">
        <f t="shared" si="5"/>
        <v>2395.1371428571429</v>
      </c>
      <c r="BH15" s="107"/>
      <c r="BI15" s="109"/>
      <c r="BJ15" s="110">
        <f>IF(G15="外教",ROUND(MAX((BG15-BH15-BI15-4800)*{0.03,0.1,0.2,0.25,0.3,0.35,0.45}-{0,105,555,1005,2755,5505,13505},0),2),ROUND(MAX((BG15-BH15-BI15-3500)*{0.03,0.1,0.2,0.25,0.3,0.35,0.45}-{0,105,555,1005,2755,5505,13505},0),2))</f>
        <v>0</v>
      </c>
      <c r="BK15" s="92">
        <f t="shared" si="7"/>
        <v>2395.1371428571429</v>
      </c>
      <c r="BL15" s="109"/>
      <c r="BM15" s="92">
        <f t="shared" si="8"/>
        <v>2395.1371428571429</v>
      </c>
      <c r="BN15" s="106"/>
      <c r="BR15" s="53">
        <f t="shared" si="0"/>
        <v>42794</v>
      </c>
      <c r="BS15" s="111" t="e">
        <f t="shared" si="10"/>
        <v>#VALUE!</v>
      </c>
    </row>
    <row r="16" spans="1:83" ht="15" customHeight="1">
      <c r="A16" s="56">
        <v>10</v>
      </c>
      <c r="B16" s="59" t="str">
        <f t="shared" si="11"/>
        <v>2月</v>
      </c>
      <c r="C16" s="59" t="str">
        <f t="shared" si="12"/>
        <v>华景</v>
      </c>
      <c r="D16" s="59" t="str">
        <f t="shared" si="13"/>
        <v>教学部</v>
      </c>
      <c r="E16" s="59" t="s">
        <v>82</v>
      </c>
      <c r="F16" s="61"/>
      <c r="G16" s="59" t="s">
        <v>80</v>
      </c>
      <c r="H16" s="59" t="s">
        <v>77</v>
      </c>
      <c r="I16" s="59" t="s">
        <v>83</v>
      </c>
      <c r="J16" s="71" t="s">
        <v>487</v>
      </c>
      <c r="K16" s="65" t="str">
        <f>IF(ISERROR(VLOOKUP(J16,#REF!,26,0)),"",VLOOKUP(J16,#REF!,26,0))</f>
        <v/>
      </c>
      <c r="L16" s="66" t="str">
        <f>IF(ISERROR(VLOOKUP(J16,人事资料!D:AR,27,0)),"",VLOOKUP(J16,人事资料!D:AR,27,0))</f>
        <v/>
      </c>
      <c r="M16" s="67" t="str">
        <f t="shared" si="1"/>
        <v/>
      </c>
      <c r="N16" s="69"/>
      <c r="O16" s="69"/>
      <c r="P16" s="70"/>
      <c r="Q16" s="80"/>
      <c r="R16" s="80"/>
      <c r="S16" s="80"/>
      <c r="T16" s="80"/>
      <c r="U16" s="80"/>
      <c r="V16" s="83">
        <f t="shared" si="2"/>
        <v>0</v>
      </c>
      <c r="W16" s="84"/>
      <c r="X16" s="79"/>
      <c r="Y16" s="79"/>
      <c r="Z16" s="88"/>
      <c r="AA16" s="90"/>
      <c r="AB16" s="90"/>
      <c r="AC16" s="88"/>
      <c r="AD16" s="88"/>
      <c r="AE16" s="88"/>
      <c r="AF16" s="89"/>
      <c r="AG16" s="97"/>
      <c r="AH16" s="97"/>
      <c r="AI16" s="85">
        <f t="shared" si="14"/>
        <v>0</v>
      </c>
      <c r="AJ16" s="97"/>
      <c r="AK16" s="97"/>
      <c r="AL16" s="99"/>
      <c r="AM16" s="97"/>
      <c r="AN16" s="99"/>
      <c r="AO16" s="97"/>
      <c r="AP16" s="99"/>
      <c r="AQ16" s="99"/>
      <c r="AR16" s="97"/>
      <c r="AS16" s="97"/>
      <c r="AT16" s="97"/>
      <c r="AU16" s="99"/>
      <c r="AV16" s="97"/>
      <c r="AW16" s="97"/>
      <c r="AX16" s="99">
        <f>2500/28*12</f>
        <v>1071.4285714285716</v>
      </c>
      <c r="AY16" s="99"/>
      <c r="AZ16" s="99"/>
      <c r="BA16" s="105">
        <f t="shared" si="3"/>
        <v>1071.4285714285716</v>
      </c>
      <c r="BB16" s="64"/>
      <c r="BC16" s="107"/>
      <c r="BD16" s="88"/>
      <c r="BE16" s="88"/>
      <c r="BF16" s="105">
        <f t="shared" si="4"/>
        <v>0</v>
      </c>
      <c r="BG16" s="105">
        <f t="shared" si="5"/>
        <v>1071.4285714285716</v>
      </c>
      <c r="BH16" s="107"/>
      <c r="BI16" s="109"/>
      <c r="BJ16" s="110">
        <f>IF(G16="外教",ROUND(MAX((BG16-BH16-BI16-4800)*{0.03,0.1,0.2,0.25,0.3,0.35,0.45}-{0,105,555,1005,2755,5505,13505},0),2),ROUND(MAX((BG16-BH16-BI16-3500)*{0.03,0.1,0.2,0.25,0.3,0.35,0.45}-{0,105,555,1005,2755,5505,13505},0),2))</f>
        <v>0</v>
      </c>
      <c r="BK16" s="92">
        <f t="shared" si="7"/>
        <v>1071.4285714285716</v>
      </c>
      <c r="BL16" s="109"/>
      <c r="BM16" s="92">
        <f t="shared" si="8"/>
        <v>1071.4285714285716</v>
      </c>
      <c r="BN16" s="106"/>
      <c r="BR16" s="53">
        <f t="shared" si="0"/>
        <v>42794</v>
      </c>
      <c r="BS16" s="111" t="e">
        <f t="shared" si="10"/>
        <v>#VALUE!</v>
      </c>
    </row>
    <row r="17" spans="1:71" ht="15" customHeight="1">
      <c r="A17" s="56">
        <v>11</v>
      </c>
      <c r="B17" s="59" t="str">
        <f t="shared" si="11"/>
        <v/>
      </c>
      <c r="C17" s="59" t="str">
        <f t="shared" si="12"/>
        <v/>
      </c>
      <c r="D17" s="59" t="str">
        <f t="shared" si="13"/>
        <v/>
      </c>
      <c r="E17" s="59"/>
      <c r="F17" s="61"/>
      <c r="G17" s="59"/>
      <c r="H17" s="59"/>
      <c r="I17" s="59"/>
      <c r="J17" s="71"/>
      <c r="K17" s="65" t="str">
        <f>IF(ISERROR(VLOOKUP(J17,#REF!,26,0)),"",VLOOKUP(J17,#REF!,26,0))</f>
        <v/>
      </c>
      <c r="L17" s="66" t="str">
        <f>IF(ISERROR(VLOOKUP(J17,人事资料!D:AR,27,0)),"",VLOOKUP(J17,人事资料!D:AR,27,0))</f>
        <v/>
      </c>
      <c r="M17" s="67" t="str">
        <f t="shared" si="1"/>
        <v/>
      </c>
      <c r="N17" s="69"/>
      <c r="O17" s="69"/>
      <c r="P17" s="70"/>
      <c r="Q17" s="80"/>
      <c r="R17" s="80"/>
      <c r="S17" s="80"/>
      <c r="T17" s="80"/>
      <c r="U17" s="80"/>
      <c r="V17" s="83">
        <f t="shared" si="2"/>
        <v>0</v>
      </c>
      <c r="W17" s="84"/>
      <c r="X17" s="79"/>
      <c r="Y17" s="79"/>
      <c r="Z17" s="88"/>
      <c r="AA17" s="90"/>
      <c r="AB17" s="90"/>
      <c r="AC17" s="88"/>
      <c r="AD17" s="88"/>
      <c r="AE17" s="88"/>
      <c r="AF17" s="89"/>
      <c r="AG17" s="97"/>
      <c r="AH17" s="97"/>
      <c r="AI17" s="85">
        <f t="shared" si="14"/>
        <v>0</v>
      </c>
      <c r="AJ17" s="97"/>
      <c r="AK17" s="97"/>
      <c r="AL17" s="99"/>
      <c r="AM17" s="97"/>
      <c r="AN17" s="99"/>
      <c r="AO17" s="97"/>
      <c r="AP17" s="99"/>
      <c r="AQ17" s="99"/>
      <c r="AR17" s="97"/>
      <c r="AS17" s="97"/>
      <c r="AT17" s="97"/>
      <c r="AU17" s="99"/>
      <c r="AV17" s="97"/>
      <c r="AW17" s="97"/>
      <c r="AX17" s="99"/>
      <c r="AY17" s="99"/>
      <c r="AZ17" s="99"/>
      <c r="BA17" s="105">
        <f t="shared" si="3"/>
        <v>0</v>
      </c>
      <c r="BB17" s="64"/>
      <c r="BC17" s="107"/>
      <c r="BD17" s="88"/>
      <c r="BE17" s="88"/>
      <c r="BF17" s="105">
        <f t="shared" si="4"/>
        <v>0</v>
      </c>
      <c r="BG17" s="105">
        <f t="shared" si="5"/>
        <v>0</v>
      </c>
      <c r="BH17" s="107"/>
      <c r="BI17" s="109"/>
      <c r="BJ17" s="110">
        <f>IF(G17="外教",ROUND(MAX((BG17-BH17-BI17-4800)*{0.03,0.1,0.2,0.25,0.3,0.35,0.45}-{0,105,555,1005,2755,5505,13505},0),2),ROUND(MAX((BG17-BH17-BI17-3500)*{0.03,0.1,0.2,0.25,0.3,0.35,0.45}-{0,105,555,1005,2755,5505,13505},0),2))</f>
        <v>0</v>
      </c>
      <c r="BK17" s="92">
        <f t="shared" si="7"/>
        <v>0</v>
      </c>
      <c r="BL17" s="109"/>
      <c r="BM17" s="92">
        <f t="shared" si="8"/>
        <v>0</v>
      </c>
      <c r="BN17" s="106"/>
      <c r="BR17" s="53">
        <f t="shared" si="0"/>
        <v>0</v>
      </c>
      <c r="BS17" s="111" t="e">
        <f t="shared" si="10"/>
        <v>#VALUE!</v>
      </c>
    </row>
    <row r="18" spans="1:71" ht="15" customHeight="1">
      <c r="A18" s="56">
        <v>12</v>
      </c>
      <c r="B18" s="59" t="str">
        <f t="shared" si="11"/>
        <v/>
      </c>
      <c r="C18" s="59" t="str">
        <f t="shared" si="12"/>
        <v/>
      </c>
      <c r="D18" s="59" t="str">
        <f t="shared" si="13"/>
        <v/>
      </c>
      <c r="E18" s="59"/>
      <c r="F18" s="61"/>
      <c r="G18" s="59"/>
      <c r="H18" s="59"/>
      <c r="I18" s="59"/>
      <c r="J18" s="71"/>
      <c r="K18" s="65" t="str">
        <f>IF(ISERROR(VLOOKUP(J18,#REF!,26,0)),"",VLOOKUP(J18,#REF!,26,0))</f>
        <v/>
      </c>
      <c r="L18" s="66" t="str">
        <f>IF(ISERROR(VLOOKUP(J18,人事资料!D:AR,27,0)),"",VLOOKUP(J18,人事资料!D:AR,27,0))</f>
        <v/>
      </c>
      <c r="M18" s="67" t="str">
        <f t="shared" si="1"/>
        <v/>
      </c>
      <c r="N18" s="69"/>
      <c r="O18" s="69"/>
      <c r="P18" s="70"/>
      <c r="Q18" s="80"/>
      <c r="R18" s="80"/>
      <c r="S18" s="80"/>
      <c r="T18" s="80"/>
      <c r="U18" s="80"/>
      <c r="V18" s="83">
        <f t="shared" si="2"/>
        <v>0</v>
      </c>
      <c r="W18" s="84"/>
      <c r="X18" s="79"/>
      <c r="Y18" s="79"/>
      <c r="Z18" s="88"/>
      <c r="AA18" s="90"/>
      <c r="AB18" s="90"/>
      <c r="AC18" s="88"/>
      <c r="AD18" s="88"/>
      <c r="AE18" s="88"/>
      <c r="AF18" s="89"/>
      <c r="AG18" s="97"/>
      <c r="AH18" s="97"/>
      <c r="AI18" s="85">
        <f t="shared" si="14"/>
        <v>0</v>
      </c>
      <c r="AJ18" s="97"/>
      <c r="AK18" s="97"/>
      <c r="AL18" s="99"/>
      <c r="AM18" s="97"/>
      <c r="AN18" s="99"/>
      <c r="AO18" s="97"/>
      <c r="AP18" s="99"/>
      <c r="AQ18" s="99"/>
      <c r="AR18" s="97"/>
      <c r="AS18" s="97"/>
      <c r="AT18" s="97"/>
      <c r="AU18" s="99"/>
      <c r="AV18" s="97"/>
      <c r="AW18" s="97"/>
      <c r="AX18" s="99"/>
      <c r="AY18" s="99"/>
      <c r="AZ18" s="99"/>
      <c r="BA18" s="105">
        <f t="shared" si="3"/>
        <v>0</v>
      </c>
      <c r="BB18" s="106"/>
      <c r="BC18" s="88"/>
      <c r="BD18" s="88"/>
      <c r="BE18" s="88"/>
      <c r="BF18" s="105">
        <f t="shared" si="4"/>
        <v>0</v>
      </c>
      <c r="BG18" s="105">
        <f t="shared" si="5"/>
        <v>0</v>
      </c>
      <c r="BH18" s="107"/>
      <c r="BI18" s="109"/>
      <c r="BJ18" s="110">
        <f>IF(G18="外教",ROUND(MAX((BG18-BH18-BI18-4800)*{0.03,0.1,0.2,0.25,0.3,0.35,0.45}-{0,105,555,1005,2755,5505,13505},0),2),ROUND(MAX((BG18-BH18-BI18-3500)*{0.03,0.1,0.2,0.25,0.3,0.35,0.45}-{0,105,555,1005,2755,5505,13505},0),2))</f>
        <v>0</v>
      </c>
      <c r="BK18" s="92">
        <f t="shared" si="7"/>
        <v>0</v>
      </c>
      <c r="BL18" s="109"/>
      <c r="BM18" s="92">
        <f t="shared" si="8"/>
        <v>0</v>
      </c>
      <c r="BN18" s="106"/>
      <c r="BR18" s="53">
        <f t="shared" si="0"/>
        <v>0</v>
      </c>
      <c r="BS18" s="111" t="e">
        <f t="shared" si="10"/>
        <v>#VALUE!</v>
      </c>
    </row>
    <row r="19" spans="1:71" ht="15" customHeight="1">
      <c r="A19" s="56">
        <v>13</v>
      </c>
      <c r="B19" s="59" t="str">
        <f t="shared" si="11"/>
        <v/>
      </c>
      <c r="C19" s="59" t="str">
        <f t="shared" si="12"/>
        <v/>
      </c>
      <c r="D19" s="59" t="str">
        <f t="shared" si="13"/>
        <v/>
      </c>
      <c r="E19" s="59"/>
      <c r="F19" s="58"/>
      <c r="G19" s="59"/>
      <c r="H19" s="59"/>
      <c r="I19" s="59"/>
      <c r="J19" s="71"/>
      <c r="K19" s="65" t="str">
        <f>IF(ISERROR(VLOOKUP(J19,#REF!,26,0)),"",VLOOKUP(J19,#REF!,26,0))</f>
        <v/>
      </c>
      <c r="L19" s="66" t="str">
        <f>IF(ISERROR(VLOOKUP(J19,#REF!,27,0)),"",VLOOKUP(J19,#REF!,27,0))</f>
        <v/>
      </c>
      <c r="M19" s="67" t="str">
        <f t="shared" si="1"/>
        <v/>
      </c>
      <c r="N19" s="69"/>
      <c r="O19" s="69"/>
      <c r="P19" s="70"/>
      <c r="Q19" s="80"/>
      <c r="R19" s="80"/>
      <c r="S19" s="80"/>
      <c r="T19" s="80"/>
      <c r="U19" s="80"/>
      <c r="V19" s="83">
        <f t="shared" si="2"/>
        <v>0</v>
      </c>
      <c r="W19" s="84"/>
      <c r="X19" s="79"/>
      <c r="Y19" s="79"/>
      <c r="Z19" s="88"/>
      <c r="AA19" s="90"/>
      <c r="AB19" s="90"/>
      <c r="AC19" s="88"/>
      <c r="AD19" s="88"/>
      <c r="AE19" s="88"/>
      <c r="AF19" s="89"/>
      <c r="AG19" s="97"/>
      <c r="AH19" s="97"/>
      <c r="AI19" s="85">
        <f t="shared" si="14"/>
        <v>0</v>
      </c>
      <c r="AJ19" s="97"/>
      <c r="AK19" s="97"/>
      <c r="AL19" s="99"/>
      <c r="AM19" s="97"/>
      <c r="AN19" s="97"/>
      <c r="AO19" s="97"/>
      <c r="AP19" s="99"/>
      <c r="AQ19" s="99"/>
      <c r="AR19" s="97"/>
      <c r="AS19" s="97"/>
      <c r="AT19" s="97"/>
      <c r="AU19" s="99"/>
      <c r="AV19" s="97"/>
      <c r="AW19" s="97"/>
      <c r="AX19" s="99"/>
      <c r="AY19" s="99"/>
      <c r="AZ19" s="99"/>
      <c r="BA19" s="105">
        <f t="shared" si="3"/>
        <v>0</v>
      </c>
      <c r="BB19" s="64"/>
      <c r="BC19" s="107"/>
      <c r="BD19" s="88"/>
      <c r="BE19" s="88"/>
      <c r="BF19" s="105">
        <f t="shared" si="4"/>
        <v>0</v>
      </c>
      <c r="BG19" s="105">
        <f t="shared" si="5"/>
        <v>0</v>
      </c>
      <c r="BH19" s="107"/>
      <c r="BI19" s="109"/>
      <c r="BJ19" s="110">
        <f>IF(G19="外教",ROUND(MAX((BG19-BH19-BI19-4800)*{0.03,0.1,0.2,0.25,0.3,0.35,0.45}-{0,105,555,1005,2755,5505,13505},0),2),ROUND(MAX((BG19-BH19-BI19-3500)*{0.03,0.1,0.2,0.25,0.3,0.35,0.45}-{0,105,555,1005,2755,5505,13505},0),2))</f>
        <v>0</v>
      </c>
      <c r="BK19" s="92">
        <f t="shared" si="7"/>
        <v>0</v>
      </c>
      <c r="BL19" s="109"/>
      <c r="BM19" s="92">
        <f t="shared" si="8"/>
        <v>0</v>
      </c>
      <c r="BN19" s="106"/>
      <c r="BR19" s="53">
        <f t="shared" si="0"/>
        <v>0</v>
      </c>
      <c r="BS19" s="111" t="e">
        <f t="shared" si="10"/>
        <v>#VALUE!</v>
      </c>
    </row>
    <row r="20" spans="1:71" ht="15" customHeight="1">
      <c r="A20" s="56">
        <v>14</v>
      </c>
      <c r="B20" s="59" t="str">
        <f t="shared" si="11"/>
        <v/>
      </c>
      <c r="C20" s="59" t="str">
        <f t="shared" si="12"/>
        <v/>
      </c>
      <c r="D20" s="59" t="str">
        <f t="shared" si="13"/>
        <v/>
      </c>
      <c r="E20" s="59"/>
      <c r="F20" s="58"/>
      <c r="G20" s="59"/>
      <c r="H20" s="59"/>
      <c r="I20" s="59"/>
      <c r="J20" s="71"/>
      <c r="K20" s="65" t="str">
        <f>IF(ISERROR(VLOOKUP(J20,#REF!,26,0)),"",VLOOKUP(J20,#REF!,26,0))</f>
        <v/>
      </c>
      <c r="L20" s="66" t="str">
        <f>IF(ISERROR(VLOOKUP(J20,#REF!,27,0)),"",VLOOKUP(J20,#REF!,27,0))</f>
        <v/>
      </c>
      <c r="M20" s="67" t="str">
        <f t="shared" si="1"/>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4"/>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7"/>
        <v>0</v>
      </c>
      <c r="BL20" s="109"/>
      <c r="BM20" s="92">
        <f t="shared" si="8"/>
        <v>0</v>
      </c>
      <c r="BN20" s="106"/>
      <c r="BR20" s="53">
        <f t="shared" si="0"/>
        <v>0</v>
      </c>
      <c r="BS20" s="111" t="e">
        <f t="shared" si="10"/>
        <v>#VALUE!</v>
      </c>
    </row>
    <row r="21" spans="1:71" ht="15" customHeight="1">
      <c r="A21" s="56">
        <v>15</v>
      </c>
      <c r="B21" s="59" t="str">
        <f t="shared" si="11"/>
        <v/>
      </c>
      <c r="C21" s="59" t="str">
        <f t="shared" si="12"/>
        <v/>
      </c>
      <c r="D21" s="59" t="str">
        <f t="shared" si="13"/>
        <v/>
      </c>
      <c r="E21" s="59"/>
      <c r="F21" s="58"/>
      <c r="G21" s="59"/>
      <c r="H21" s="59"/>
      <c r="I21" s="59"/>
      <c r="J21" s="71"/>
      <c r="K21" s="65" t="str">
        <f>IF(ISERROR(VLOOKUP(J21,#REF!,26,0)),"",VLOOKUP(J21,#REF!,26,0))</f>
        <v/>
      </c>
      <c r="L21" s="66" t="str">
        <f>IF(ISERROR(VLOOKUP(J21,#REF!,27,0)),"",VLOOKUP(J21,#REF!,27,0))</f>
        <v/>
      </c>
      <c r="M21" s="67" t="str">
        <f t="shared" si="1"/>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4"/>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7"/>
        <v>0</v>
      </c>
      <c r="BL21" s="109"/>
      <c r="BM21" s="92">
        <f t="shared" si="8"/>
        <v>0</v>
      </c>
      <c r="BN21" s="106"/>
      <c r="BR21" s="53">
        <f t="shared" si="0"/>
        <v>0</v>
      </c>
      <c r="BS21" s="111" t="e">
        <f t="shared" si="10"/>
        <v>#VALUE!</v>
      </c>
    </row>
    <row r="22" spans="1:71" ht="15" customHeight="1">
      <c r="A22" s="56">
        <v>16</v>
      </c>
      <c r="B22" s="59" t="str">
        <f t="shared" si="11"/>
        <v/>
      </c>
      <c r="C22" s="59" t="str">
        <f t="shared" si="12"/>
        <v/>
      </c>
      <c r="D22" s="59" t="str">
        <f t="shared" si="13"/>
        <v/>
      </c>
      <c r="E22" s="59"/>
      <c r="F22" s="58"/>
      <c r="G22" s="59"/>
      <c r="H22" s="59"/>
      <c r="I22" s="59"/>
      <c r="J22" s="71"/>
      <c r="K22" s="65" t="str">
        <f>IF(ISERROR(VLOOKUP(J22,#REF!,26,0)),"",VLOOKUP(J22,#REF!,26,0))</f>
        <v/>
      </c>
      <c r="L22" s="66" t="str">
        <f>IF(ISERROR(VLOOKUP(J22,#REF!,27,0)),"",VLOOKUP(J22,#REF!,27,0))</f>
        <v/>
      </c>
      <c r="M22" s="67" t="str">
        <f t="shared" si="1"/>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4"/>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7"/>
        <v>0</v>
      </c>
      <c r="BL22" s="109"/>
      <c r="BM22" s="92">
        <f t="shared" si="8"/>
        <v>0</v>
      </c>
      <c r="BN22" s="106"/>
      <c r="BR22" s="53">
        <f t="shared" si="0"/>
        <v>0</v>
      </c>
      <c r="BS22" s="111" t="e">
        <f t="shared" si="10"/>
        <v>#VALUE!</v>
      </c>
    </row>
    <row r="23" spans="1:71" ht="15" customHeight="1">
      <c r="A23" s="56">
        <v>17</v>
      </c>
      <c r="B23" s="59" t="str">
        <f t="shared" si="11"/>
        <v/>
      </c>
      <c r="C23" s="59" t="str">
        <f t="shared" si="12"/>
        <v/>
      </c>
      <c r="D23" s="59" t="str">
        <f t="shared" si="13"/>
        <v/>
      </c>
      <c r="E23" s="59"/>
      <c r="F23" s="58"/>
      <c r="G23" s="59"/>
      <c r="H23" s="59"/>
      <c r="I23" s="59"/>
      <c r="J23" s="71"/>
      <c r="K23" s="65" t="str">
        <f>IF(ISERROR(VLOOKUP(J23,#REF!,26,0)),"",VLOOKUP(J23,#REF!,26,0))</f>
        <v/>
      </c>
      <c r="L23" s="66" t="str">
        <f>IF(ISERROR(VLOOKUP(J23,#REF!,27,0)),"",VLOOKUP(J23,#REF!,27,0))</f>
        <v/>
      </c>
      <c r="M23" s="67" t="str">
        <f t="shared" si="1"/>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4"/>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7"/>
        <v>0</v>
      </c>
      <c r="BL23" s="109"/>
      <c r="BM23" s="92">
        <f t="shared" si="8"/>
        <v>0</v>
      </c>
      <c r="BN23" s="106"/>
      <c r="BR23" s="53">
        <f t="shared" si="0"/>
        <v>0</v>
      </c>
      <c r="BS23" s="111" t="e">
        <f t="shared" si="10"/>
        <v>#VALUE!</v>
      </c>
    </row>
    <row r="24" spans="1:71" ht="15" customHeight="1">
      <c r="A24" s="56">
        <v>18</v>
      </c>
      <c r="B24" s="59" t="str">
        <f t="shared" si="11"/>
        <v/>
      </c>
      <c r="C24" s="59" t="str">
        <f t="shared" si="12"/>
        <v/>
      </c>
      <c r="D24" s="59" t="str">
        <f t="shared" si="13"/>
        <v/>
      </c>
      <c r="E24" s="59"/>
      <c r="F24" s="58"/>
      <c r="G24" s="59"/>
      <c r="H24" s="59"/>
      <c r="I24" s="59"/>
      <c r="J24" s="71"/>
      <c r="K24" s="65" t="str">
        <f>IF(ISERROR(VLOOKUP(J24,#REF!,26,0)),"",VLOOKUP(J24,#REF!,26,0))</f>
        <v/>
      </c>
      <c r="L24" s="66" t="str">
        <f>IF(ISERROR(VLOOKUP(J24,#REF!,27,0)),"",VLOOKUP(J24,#REF!,27,0))</f>
        <v/>
      </c>
      <c r="M24" s="67" t="str">
        <f t="shared" si="1"/>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4"/>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7"/>
        <v>0</v>
      </c>
      <c r="BL24" s="109"/>
      <c r="BM24" s="92">
        <f t="shared" si="8"/>
        <v>0</v>
      </c>
      <c r="BN24" s="106"/>
      <c r="BR24" s="53">
        <f t="shared" si="0"/>
        <v>0</v>
      </c>
      <c r="BS24" s="111" t="e">
        <f t="shared" si="10"/>
        <v>#VALUE!</v>
      </c>
    </row>
    <row r="25" spans="1:71" ht="15" customHeight="1">
      <c r="A25" s="56">
        <v>19</v>
      </c>
      <c r="B25" s="59" t="str">
        <f t="shared" si="11"/>
        <v/>
      </c>
      <c r="C25" s="59" t="str">
        <f t="shared" si="12"/>
        <v/>
      </c>
      <c r="D25" s="59" t="str">
        <f t="shared" si="13"/>
        <v/>
      </c>
      <c r="E25" s="59"/>
      <c r="F25" s="58"/>
      <c r="G25" s="59"/>
      <c r="H25" s="59"/>
      <c r="I25" s="59"/>
      <c r="J25" s="71"/>
      <c r="K25" s="65" t="str">
        <f>IF(ISERROR(VLOOKUP(J25,#REF!,26,0)),"",VLOOKUP(J25,#REF!,26,0))</f>
        <v/>
      </c>
      <c r="L25" s="66" t="str">
        <f>IF(ISERROR(VLOOKUP(J25,#REF!,27,0)),"",VLOOKUP(J25,#REF!,27,0))</f>
        <v/>
      </c>
      <c r="M25" s="67" t="str">
        <f t="shared" si="1"/>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4"/>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7"/>
        <v>0</v>
      </c>
      <c r="BL25" s="109"/>
      <c r="BM25" s="92">
        <f t="shared" si="8"/>
        <v>0</v>
      </c>
      <c r="BN25" s="106"/>
      <c r="BR25" s="53">
        <f t="shared" si="0"/>
        <v>0</v>
      </c>
      <c r="BS25" s="111" t="e">
        <f t="shared" si="10"/>
        <v>#VALUE!</v>
      </c>
    </row>
    <row r="26" spans="1:71" ht="15" customHeight="1">
      <c r="A26" s="56">
        <v>20</v>
      </c>
      <c r="B26" s="59" t="str">
        <f t="shared" si="11"/>
        <v/>
      </c>
      <c r="C26" s="59" t="str">
        <f t="shared" si="12"/>
        <v/>
      </c>
      <c r="D26" s="59" t="str">
        <f t="shared" si="13"/>
        <v/>
      </c>
      <c r="E26" s="59"/>
      <c r="F26" s="58"/>
      <c r="G26" s="59"/>
      <c r="H26" s="59"/>
      <c r="I26" s="59"/>
      <c r="J26" s="71"/>
      <c r="K26" s="65" t="str">
        <f>IF(ISERROR(VLOOKUP(J26,#REF!,26,0)),"",VLOOKUP(J26,#REF!,26,0))</f>
        <v/>
      </c>
      <c r="L26" s="66" t="str">
        <f>IF(ISERROR(VLOOKUP(J26,#REF!,27,0)),"",VLOOKUP(J26,#REF!,27,0))</f>
        <v/>
      </c>
      <c r="M26" s="67" t="str">
        <f t="shared" si="1"/>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4"/>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7"/>
        <v>0</v>
      </c>
      <c r="BL26" s="109"/>
      <c r="BM26" s="92">
        <f t="shared" si="8"/>
        <v>0</v>
      </c>
      <c r="BN26" s="106"/>
      <c r="BR26" s="53">
        <f t="shared" si="0"/>
        <v>0</v>
      </c>
      <c r="BS26" s="111" t="e">
        <f t="shared" si="10"/>
        <v>#VALUE!</v>
      </c>
    </row>
    <row r="27" spans="1:71" ht="15" customHeight="1">
      <c r="A27" s="56">
        <v>21</v>
      </c>
      <c r="B27" s="59" t="str">
        <f t="shared" si="11"/>
        <v/>
      </c>
      <c r="C27" s="59" t="str">
        <f t="shared" si="12"/>
        <v/>
      </c>
      <c r="D27" s="59" t="str">
        <f t="shared" si="13"/>
        <v/>
      </c>
      <c r="E27" s="59"/>
      <c r="F27" s="58"/>
      <c r="G27" s="59"/>
      <c r="H27" s="59"/>
      <c r="I27" s="59"/>
      <c r="J27" s="71"/>
      <c r="K27" s="65" t="str">
        <f>IF(ISERROR(VLOOKUP(J27,#REF!,26,0)),"",VLOOKUP(J27,#REF!,26,0))</f>
        <v/>
      </c>
      <c r="L27" s="66" t="str">
        <f>IF(ISERROR(VLOOKUP(J27,#REF!,27,0)),"",VLOOKUP(J27,#REF!,27,0))</f>
        <v/>
      </c>
      <c r="M27" s="67" t="str">
        <f t="shared" si="1"/>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4"/>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7"/>
        <v>0</v>
      </c>
      <c r="BL27" s="109"/>
      <c r="BM27" s="92">
        <f t="shared" si="8"/>
        <v>0</v>
      </c>
      <c r="BN27" s="106"/>
      <c r="BR27" s="53">
        <f t="shared" si="0"/>
        <v>0</v>
      </c>
      <c r="BS27" s="111" t="e">
        <f t="shared" si="10"/>
        <v>#VALUE!</v>
      </c>
    </row>
    <row r="28" spans="1:71" ht="15" customHeight="1">
      <c r="A28" s="56">
        <v>22</v>
      </c>
      <c r="B28" s="59" t="str">
        <f t="shared" si="11"/>
        <v/>
      </c>
      <c r="C28" s="59" t="str">
        <f t="shared" si="12"/>
        <v/>
      </c>
      <c r="D28" s="59" t="str">
        <f t="shared" si="13"/>
        <v/>
      </c>
      <c r="E28" s="59"/>
      <c r="F28" s="58"/>
      <c r="G28" s="59"/>
      <c r="H28" s="59"/>
      <c r="I28" s="59"/>
      <c r="J28" s="71"/>
      <c r="K28" s="65" t="str">
        <f>IF(ISERROR(VLOOKUP(J28,#REF!,26,0)),"",VLOOKUP(J28,#REF!,26,0))</f>
        <v/>
      </c>
      <c r="L28" s="66" t="str">
        <f>IF(ISERROR(VLOOKUP(J28,#REF!,27,0)),"",VLOOKUP(J28,#REF!,27,0))</f>
        <v/>
      </c>
      <c r="M28" s="67" t="str">
        <f t="shared" si="1"/>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4"/>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7"/>
        <v>0</v>
      </c>
      <c r="BL28" s="109"/>
      <c r="BM28" s="92">
        <f t="shared" si="8"/>
        <v>0</v>
      </c>
      <c r="BN28" s="106"/>
      <c r="BR28" s="53">
        <f t="shared" si="0"/>
        <v>0</v>
      </c>
      <c r="BS28" s="111" t="e">
        <f t="shared" si="10"/>
        <v>#VALUE!</v>
      </c>
    </row>
    <row r="29" spans="1:71" ht="15" customHeight="1">
      <c r="A29" s="56">
        <v>23</v>
      </c>
      <c r="B29" s="59" t="str">
        <f t="shared" si="11"/>
        <v/>
      </c>
      <c r="C29" s="59" t="str">
        <f t="shared" si="12"/>
        <v/>
      </c>
      <c r="D29" s="59" t="str">
        <f t="shared" si="13"/>
        <v/>
      </c>
      <c r="E29" s="59"/>
      <c r="F29" s="58"/>
      <c r="G29" s="59"/>
      <c r="H29" s="59"/>
      <c r="I29" s="59"/>
      <c r="J29" s="71"/>
      <c r="K29" s="65" t="str">
        <f>IF(ISERROR(VLOOKUP(J29,#REF!,26,0)),"",VLOOKUP(J29,#REF!,26,0))</f>
        <v/>
      </c>
      <c r="L29" s="66" t="str">
        <f>IF(ISERROR(VLOOKUP(J29,#REF!,27,0)),"",VLOOKUP(J29,#REF!,27,0))</f>
        <v/>
      </c>
      <c r="M29" s="67" t="str">
        <f t="shared" si="1"/>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4"/>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7"/>
        <v>0</v>
      </c>
      <c r="BL29" s="109"/>
      <c r="BM29" s="92">
        <f t="shared" si="8"/>
        <v>0</v>
      </c>
      <c r="BN29" s="106"/>
      <c r="BR29" s="53">
        <f t="shared" si="0"/>
        <v>0</v>
      </c>
      <c r="BS29" s="111" t="e">
        <f t="shared" si="10"/>
        <v>#VALUE!</v>
      </c>
    </row>
    <row r="30" spans="1:71" ht="15" customHeight="1">
      <c r="A30" s="56">
        <v>24</v>
      </c>
      <c r="B30" s="59" t="str">
        <f t="shared" si="11"/>
        <v/>
      </c>
      <c r="C30" s="59" t="str">
        <f t="shared" si="12"/>
        <v/>
      </c>
      <c r="D30" s="59" t="str">
        <f t="shared" si="13"/>
        <v/>
      </c>
      <c r="E30" s="59"/>
      <c r="F30" s="58"/>
      <c r="G30" s="59"/>
      <c r="H30" s="59"/>
      <c r="I30" s="59"/>
      <c r="J30" s="71"/>
      <c r="K30" s="65" t="str">
        <f>IF(ISERROR(VLOOKUP(J30,#REF!,26,0)),"",VLOOKUP(J30,#REF!,26,0))</f>
        <v/>
      </c>
      <c r="L30" s="66" t="str">
        <f>IF(ISERROR(VLOOKUP(J30,#REF!,27,0)),"",VLOOKUP(J30,#REF!,27,0))</f>
        <v/>
      </c>
      <c r="M30" s="67" t="str">
        <f t="shared" si="1"/>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4"/>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7"/>
        <v>0</v>
      </c>
      <c r="BL30" s="109"/>
      <c r="BM30" s="92">
        <f t="shared" si="8"/>
        <v>0</v>
      </c>
      <c r="BN30" s="106"/>
      <c r="BR30" s="53">
        <f t="shared" si="0"/>
        <v>0</v>
      </c>
      <c r="BS30" s="111" t="e">
        <f t="shared" si="10"/>
        <v>#VALUE!</v>
      </c>
    </row>
    <row r="31" spans="1:71" ht="15" customHeight="1">
      <c r="A31" s="56">
        <v>25</v>
      </c>
      <c r="B31" s="59" t="str">
        <f t="shared" si="11"/>
        <v/>
      </c>
      <c r="C31" s="59" t="str">
        <f t="shared" si="12"/>
        <v/>
      </c>
      <c r="D31" s="59" t="str">
        <f t="shared" si="13"/>
        <v/>
      </c>
      <c r="E31" s="59"/>
      <c r="F31" s="58"/>
      <c r="G31" s="59"/>
      <c r="H31" s="59"/>
      <c r="I31" s="59"/>
      <c r="J31" s="71"/>
      <c r="K31" s="65" t="str">
        <f>IF(ISERROR(VLOOKUP(J31,#REF!,26,0)),"",VLOOKUP(J31,#REF!,26,0))</f>
        <v/>
      </c>
      <c r="L31" s="66" t="str">
        <f>IF(ISERROR(VLOOKUP(J31,#REF!,27,0)),"",VLOOKUP(J31,#REF!,27,0))</f>
        <v/>
      </c>
      <c r="M31" s="67" t="str">
        <f t="shared" si="1"/>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4"/>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7"/>
        <v>0</v>
      </c>
      <c r="BL31" s="109"/>
      <c r="BM31" s="92">
        <f t="shared" si="8"/>
        <v>0</v>
      </c>
      <c r="BN31" s="106"/>
      <c r="BR31" s="53">
        <f t="shared" si="0"/>
        <v>0</v>
      </c>
      <c r="BS31" s="111" t="e">
        <f t="shared" si="10"/>
        <v>#VALUE!</v>
      </c>
    </row>
    <row r="32" spans="1:71" ht="15" customHeight="1">
      <c r="A32" s="56">
        <v>26</v>
      </c>
      <c r="B32" s="59" t="str">
        <f t="shared" si="11"/>
        <v/>
      </c>
      <c r="C32" s="59" t="str">
        <f t="shared" si="12"/>
        <v/>
      </c>
      <c r="D32" s="59" t="str">
        <f t="shared" si="13"/>
        <v/>
      </c>
      <c r="E32" s="59"/>
      <c r="F32" s="58"/>
      <c r="G32" s="59"/>
      <c r="H32" s="59"/>
      <c r="I32" s="59"/>
      <c r="J32" s="71"/>
      <c r="K32" s="65" t="str">
        <f>IF(ISERROR(VLOOKUP(J32,#REF!,26,0)),"",VLOOKUP(J32,#REF!,26,0))</f>
        <v/>
      </c>
      <c r="L32" s="66" t="str">
        <f>IF(ISERROR(VLOOKUP(J32,#REF!,27,0)),"",VLOOKUP(J32,#REF!,27,0))</f>
        <v/>
      </c>
      <c r="M32" s="67" t="str">
        <f t="shared" si="1"/>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4"/>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7"/>
        <v>0</v>
      </c>
      <c r="BL32" s="109"/>
      <c r="BM32" s="92">
        <f t="shared" si="8"/>
        <v>0</v>
      </c>
      <c r="BN32" s="106"/>
      <c r="BR32" s="53">
        <f t="shared" si="0"/>
        <v>0</v>
      </c>
      <c r="BS32" s="111" t="e">
        <f t="shared" si="10"/>
        <v>#VALUE!</v>
      </c>
    </row>
    <row r="33" spans="1:83" ht="15" customHeight="1">
      <c r="A33" s="56">
        <v>27</v>
      </c>
      <c r="B33" s="59" t="str">
        <f t="shared" si="11"/>
        <v/>
      </c>
      <c r="C33" s="59" t="str">
        <f t="shared" si="12"/>
        <v/>
      </c>
      <c r="D33" s="59" t="str">
        <f t="shared" si="13"/>
        <v/>
      </c>
      <c r="E33" s="59"/>
      <c r="F33" s="58"/>
      <c r="G33" s="59"/>
      <c r="H33" s="59"/>
      <c r="I33" s="59"/>
      <c r="J33" s="71"/>
      <c r="K33" s="65" t="str">
        <f>IF(ISERROR(VLOOKUP(J33,#REF!,26,0)),"",VLOOKUP(J33,#REF!,26,0))</f>
        <v/>
      </c>
      <c r="L33" s="66" t="str">
        <f>IF(ISERROR(VLOOKUP(J33,#REF!,27,0)),"",VLOOKUP(J33,#REF!,27,0))</f>
        <v/>
      </c>
      <c r="M33" s="67" t="str">
        <f t="shared" si="1"/>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4"/>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7"/>
        <v>0</v>
      </c>
      <c r="BL33" s="109"/>
      <c r="BM33" s="92">
        <f t="shared" si="8"/>
        <v>0</v>
      </c>
      <c r="BN33" s="106"/>
      <c r="BR33" s="53">
        <f t="shared" si="0"/>
        <v>0</v>
      </c>
      <c r="BS33" s="111" t="e">
        <f t="shared" si="10"/>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196</v>
      </c>
      <c r="R34" s="85">
        <f t="shared" ref="R34:BM34" si="15">SUM(R7:R33)</f>
        <v>73</v>
      </c>
      <c r="S34" s="85">
        <f t="shared" si="15"/>
        <v>978</v>
      </c>
      <c r="T34" s="85">
        <f t="shared" si="15"/>
        <v>0</v>
      </c>
      <c r="U34" s="85">
        <f t="shared" si="15"/>
        <v>424</v>
      </c>
      <c r="V34" s="85">
        <f t="shared" si="15"/>
        <v>51834</v>
      </c>
      <c r="W34" s="85">
        <f t="shared" si="15"/>
        <v>1.96</v>
      </c>
      <c r="X34" s="85">
        <f t="shared" si="15"/>
        <v>0</v>
      </c>
      <c r="Y34" s="85"/>
      <c r="Z34" s="85">
        <f t="shared" si="15"/>
        <v>0</v>
      </c>
      <c r="AA34" s="85">
        <f t="shared" si="15"/>
        <v>0</v>
      </c>
      <c r="AB34" s="85">
        <f t="shared" si="15"/>
        <v>0</v>
      </c>
      <c r="AC34" s="85">
        <f t="shared" si="15"/>
        <v>0</v>
      </c>
      <c r="AD34" s="85">
        <f t="shared" si="15"/>
        <v>0</v>
      </c>
      <c r="AE34" s="85">
        <f t="shared" si="15"/>
        <v>0</v>
      </c>
      <c r="AF34" s="85">
        <f t="shared" si="15"/>
        <v>0</v>
      </c>
      <c r="AG34" s="85">
        <f t="shared" si="15"/>
        <v>0</v>
      </c>
      <c r="AH34" s="85">
        <f t="shared" si="15"/>
        <v>0</v>
      </c>
      <c r="AI34" s="85">
        <f t="shared" si="15"/>
        <v>18319.98</v>
      </c>
      <c r="AJ34" s="85">
        <f t="shared" si="15"/>
        <v>0</v>
      </c>
      <c r="AK34" s="85">
        <f t="shared" si="15"/>
        <v>0</v>
      </c>
      <c r="AL34" s="85">
        <f t="shared" si="15"/>
        <v>0</v>
      </c>
      <c r="AM34" s="85">
        <f t="shared" si="15"/>
        <v>0</v>
      </c>
      <c r="AN34" s="85">
        <f t="shared" si="15"/>
        <v>0</v>
      </c>
      <c r="AO34" s="85">
        <f t="shared" si="15"/>
        <v>2060.5700000000002</v>
      </c>
      <c r="AP34" s="85">
        <f t="shared" si="15"/>
        <v>0</v>
      </c>
      <c r="AQ34" s="85">
        <f t="shared" si="15"/>
        <v>0</v>
      </c>
      <c r="AR34" s="85">
        <f t="shared" si="15"/>
        <v>0</v>
      </c>
      <c r="AS34" s="85"/>
      <c r="AT34" s="85">
        <f t="shared" si="15"/>
        <v>0</v>
      </c>
      <c r="AU34" s="85">
        <f t="shared" si="15"/>
        <v>1400</v>
      </c>
      <c r="AV34" s="85">
        <f t="shared" si="15"/>
        <v>0</v>
      </c>
      <c r="AW34" s="85">
        <f t="shared" si="15"/>
        <v>0</v>
      </c>
      <c r="AX34" s="85">
        <f t="shared" si="15"/>
        <v>8435</v>
      </c>
      <c r="AY34" s="85">
        <f t="shared" si="15"/>
        <v>4537.5</v>
      </c>
      <c r="AZ34" s="85">
        <f t="shared" si="15"/>
        <v>7560</v>
      </c>
      <c r="BA34" s="85">
        <f t="shared" si="15"/>
        <v>23993.07</v>
      </c>
      <c r="BB34" s="85">
        <f t="shared" si="15"/>
        <v>-140</v>
      </c>
      <c r="BC34" s="85">
        <f t="shared" si="15"/>
        <v>0</v>
      </c>
      <c r="BD34" s="85">
        <f t="shared" si="15"/>
        <v>0</v>
      </c>
      <c r="BE34" s="85">
        <f t="shared" si="15"/>
        <v>0</v>
      </c>
      <c r="BF34" s="85">
        <f t="shared" si="15"/>
        <v>-140</v>
      </c>
      <c r="BG34" s="85">
        <f t="shared" si="15"/>
        <v>42173.05</v>
      </c>
      <c r="BH34" s="85">
        <f t="shared" si="15"/>
        <v>700</v>
      </c>
      <c r="BI34" s="85">
        <f t="shared" si="15"/>
        <v>2222.0100000000002</v>
      </c>
      <c r="BJ34" s="85">
        <f t="shared" si="15"/>
        <v>472.44</v>
      </c>
      <c r="BK34" s="85">
        <f t="shared" si="15"/>
        <v>38778.6</v>
      </c>
      <c r="BL34" s="85">
        <f t="shared" si="15"/>
        <v>0</v>
      </c>
      <c r="BM34" s="85">
        <f t="shared" si="15"/>
        <v>38778.6</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107</v>
      </c>
      <c r="BS53" s="51" t="s">
        <v>4</v>
      </c>
      <c r="BT53" s="51" t="s">
        <v>75</v>
      </c>
      <c r="BU53" s="51">
        <v>0</v>
      </c>
      <c r="BV53" s="51" t="s">
        <v>76</v>
      </c>
      <c r="BW53" s="51" t="s">
        <v>77</v>
      </c>
      <c r="BX53" s="51" t="s">
        <v>78</v>
      </c>
      <c r="BY53" s="51">
        <v>29</v>
      </c>
      <c r="BZ53" s="51">
        <v>2</v>
      </c>
      <c r="CA53" s="51">
        <v>2</v>
      </c>
      <c r="CB53" s="51"/>
      <c r="CC53" s="53">
        <v>42766</v>
      </c>
      <c r="CD53" s="53">
        <f t="shared" ref="CD53:CD66" si="16">VLOOKUP(B7,BQ:CC,13,0)</f>
        <v>42794</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109</v>
      </c>
      <c r="BS54" s="51" t="s">
        <v>5</v>
      </c>
      <c r="BT54" s="51" t="s">
        <v>82</v>
      </c>
      <c r="BU54" s="51">
        <v>0.5</v>
      </c>
      <c r="BV54" s="51" t="s">
        <v>110</v>
      </c>
      <c r="BW54" s="51" t="s">
        <v>111</v>
      </c>
      <c r="BX54" s="51" t="s">
        <v>83</v>
      </c>
      <c r="BY54" s="51">
        <v>30</v>
      </c>
      <c r="BZ54" s="51">
        <v>3</v>
      </c>
      <c r="CA54" s="51">
        <v>3</v>
      </c>
      <c r="CB54" s="51"/>
      <c r="CC54" s="53">
        <v>42794</v>
      </c>
      <c r="CD54" s="53">
        <f t="shared" si="16"/>
        <v>42794</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74</v>
      </c>
      <c r="BS55" s="51" t="s">
        <v>113</v>
      </c>
      <c r="BT55" s="51" t="s">
        <v>114</v>
      </c>
      <c r="BU55" s="51">
        <v>1</v>
      </c>
      <c r="BV55" s="51" t="s">
        <v>80</v>
      </c>
      <c r="BW55" s="51"/>
      <c r="BX55" s="51" t="s">
        <v>115</v>
      </c>
      <c r="BY55" s="51">
        <v>31</v>
      </c>
      <c r="BZ55" s="51">
        <v>4</v>
      </c>
      <c r="CA55" s="51">
        <v>4</v>
      </c>
      <c r="CB55" s="51"/>
      <c r="CC55" s="53">
        <v>42825</v>
      </c>
      <c r="CD55" s="53">
        <f t="shared" si="16"/>
        <v>42794</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117</v>
      </c>
      <c r="BS56" s="51"/>
      <c r="BT56" s="51"/>
      <c r="BU56" s="51">
        <v>1.5</v>
      </c>
      <c r="BV56" s="51" t="s">
        <v>118</v>
      </c>
      <c r="BW56" s="51"/>
      <c r="BX56" s="51" t="s">
        <v>119</v>
      </c>
      <c r="BY56" s="51"/>
      <c r="BZ56" s="51">
        <v>5</v>
      </c>
      <c r="CA56" s="51">
        <v>5</v>
      </c>
      <c r="CB56" s="51"/>
      <c r="CC56" s="53">
        <v>42855</v>
      </c>
      <c r="CD56" s="53">
        <f t="shared" si="16"/>
        <v>42794</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121</v>
      </c>
      <c r="BS57" s="51"/>
      <c r="BT57" s="51"/>
      <c r="BU57" s="51"/>
      <c r="BV57" s="51" t="s">
        <v>122</v>
      </c>
      <c r="BW57" s="51"/>
      <c r="BX57" s="51" t="s">
        <v>123</v>
      </c>
      <c r="BY57" s="51"/>
      <c r="BZ57" s="51">
        <v>6</v>
      </c>
      <c r="CA57" s="51">
        <v>6</v>
      </c>
      <c r="CB57" s="51"/>
      <c r="CC57" s="53">
        <v>42886</v>
      </c>
      <c r="CD57" s="53">
        <f t="shared" si="16"/>
        <v>42794</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125</v>
      </c>
      <c r="BS58" s="51"/>
      <c r="BT58" s="51"/>
      <c r="BU58" s="51"/>
      <c r="BV58" s="51" t="s">
        <v>126</v>
      </c>
      <c r="BW58" s="51"/>
      <c r="BX58" s="51"/>
      <c r="BY58" s="51"/>
      <c r="BZ58" s="51">
        <v>7</v>
      </c>
      <c r="CA58" s="51">
        <v>7</v>
      </c>
      <c r="CB58" s="51"/>
      <c r="CC58" s="53">
        <v>42916</v>
      </c>
      <c r="CD58" s="53">
        <f t="shared" si="16"/>
        <v>42794</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128</v>
      </c>
      <c r="BS59" s="51"/>
      <c r="BT59" s="51"/>
      <c r="BU59" s="51"/>
      <c r="BV59" s="51" t="s">
        <v>129</v>
      </c>
      <c r="BW59" s="51"/>
      <c r="BX59" s="51"/>
      <c r="BY59" s="51"/>
      <c r="BZ59" s="51">
        <v>8</v>
      </c>
      <c r="CA59" s="51">
        <v>8</v>
      </c>
      <c r="CB59" s="51"/>
      <c r="CC59" s="53">
        <v>42947</v>
      </c>
      <c r="CD59" s="53">
        <f t="shared" si="16"/>
        <v>42794</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131</v>
      </c>
      <c r="BS60" s="51"/>
      <c r="BT60" s="51"/>
      <c r="BU60" s="51"/>
      <c r="BV60" s="51" t="s">
        <v>132</v>
      </c>
      <c r="BW60" s="51"/>
      <c r="BX60" s="51"/>
      <c r="BY60" s="51"/>
      <c r="BZ60" s="51">
        <v>9</v>
      </c>
      <c r="CA60" s="51">
        <v>9</v>
      </c>
      <c r="CB60" s="51"/>
      <c r="CC60" s="53">
        <v>42978</v>
      </c>
      <c r="CD60" s="53">
        <f t="shared" si="16"/>
        <v>42794</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134</v>
      </c>
      <c r="BS61" s="51"/>
      <c r="BT61" s="51"/>
      <c r="BU61" s="51"/>
      <c r="BV61" s="51" t="s">
        <v>135</v>
      </c>
      <c r="BW61" s="51"/>
      <c r="BX61" s="51"/>
      <c r="BY61" s="51"/>
      <c r="BZ61" s="51">
        <v>10</v>
      </c>
      <c r="CA61" s="51">
        <v>10</v>
      </c>
      <c r="CB61" s="51"/>
      <c r="CC61" s="53">
        <v>43008</v>
      </c>
      <c r="CD61" s="53">
        <f t="shared" si="16"/>
        <v>42794</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137</v>
      </c>
      <c r="BS62" s="51"/>
      <c r="BT62" s="51"/>
      <c r="BU62" s="51"/>
      <c r="BV62" s="51" t="s">
        <v>138</v>
      </c>
      <c r="BW62" s="51"/>
      <c r="BX62" s="51"/>
      <c r="BY62" s="51"/>
      <c r="BZ62" s="51">
        <v>11</v>
      </c>
      <c r="CA62" s="51">
        <v>11</v>
      </c>
      <c r="CB62" s="51"/>
      <c r="CC62" s="53">
        <v>43039</v>
      </c>
      <c r="CD62" s="53">
        <f t="shared" si="16"/>
        <v>42794</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140</v>
      </c>
      <c r="BS63" s="51"/>
      <c r="BT63" s="51"/>
      <c r="BU63" s="51"/>
      <c r="BV63" s="51" t="s">
        <v>141</v>
      </c>
      <c r="BW63" s="51"/>
      <c r="BX63" s="51"/>
      <c r="BY63" s="51"/>
      <c r="BZ63" s="51">
        <v>12</v>
      </c>
      <c r="CA63" s="51">
        <v>12</v>
      </c>
      <c r="CB63" s="51"/>
      <c r="CC63" s="53">
        <v>43069</v>
      </c>
      <c r="CD63" s="53" t="e">
        <f t="shared" si="16"/>
        <v>#N/A</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143</v>
      </c>
      <c r="BS64" s="51"/>
      <c r="BT64" s="51"/>
      <c r="BU64" s="51"/>
      <c r="BV64" s="51" t="s">
        <v>144</v>
      </c>
      <c r="BW64" s="51"/>
      <c r="BX64" s="51"/>
      <c r="BY64" s="51"/>
      <c r="BZ64" s="51">
        <v>13</v>
      </c>
      <c r="CA64" s="51">
        <v>13</v>
      </c>
      <c r="CB64" s="51"/>
      <c r="CC64" s="53">
        <v>43100</v>
      </c>
      <c r="CD64" s="53" t="e">
        <f t="shared" si="16"/>
        <v>#N/A</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145</v>
      </c>
      <c r="BS65" s="51"/>
      <c r="BT65" s="51"/>
      <c r="BU65" s="51"/>
      <c r="BV65" s="51" t="s">
        <v>146</v>
      </c>
      <c r="BW65" s="51"/>
      <c r="BX65" s="51"/>
      <c r="BY65" s="51"/>
      <c r="BZ65" s="51">
        <v>14</v>
      </c>
      <c r="CA65" s="51">
        <v>14</v>
      </c>
      <c r="CB65" s="51"/>
      <c r="CC65" s="53"/>
      <c r="CD65" s="53" t="e">
        <f t="shared" si="16"/>
        <v>#N/A</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c r="BS66" s="51"/>
      <c r="BT66" s="51"/>
      <c r="BU66" s="51"/>
      <c r="BV66" s="51" t="s">
        <v>147</v>
      </c>
      <c r="BW66" s="51"/>
      <c r="BX66" s="51"/>
      <c r="BY66" s="51"/>
      <c r="BZ66" s="51">
        <v>15</v>
      </c>
      <c r="CA66" s="51">
        <v>15</v>
      </c>
      <c r="CB66" s="51"/>
      <c r="CC66" s="51"/>
      <c r="CD66" s="53" t="e">
        <f t="shared" si="16"/>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c r="BS67" s="51"/>
      <c r="BT67" s="51"/>
      <c r="BU67" s="51"/>
      <c r="BV67" s="51" t="s">
        <v>148</v>
      </c>
      <c r="BW67" s="51"/>
      <c r="BX67" s="51"/>
      <c r="BY67" s="51"/>
      <c r="BZ67" s="51">
        <v>16</v>
      </c>
      <c r="CA67" s="51">
        <v>16</v>
      </c>
      <c r="CB67" s="51"/>
      <c r="CC67" s="51"/>
      <c r="CD67" s="53" t="e">
        <f t="shared" ref="CD67:CD72" si="17">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c r="BS68" s="51"/>
      <c r="BT68" s="51"/>
      <c r="BU68" s="51"/>
      <c r="BV68" s="51" t="s">
        <v>149</v>
      </c>
      <c r="BW68" s="51"/>
      <c r="BX68" s="51"/>
      <c r="BY68" s="51"/>
      <c r="BZ68" s="51">
        <v>17</v>
      </c>
      <c r="CA68" s="51">
        <v>17</v>
      </c>
      <c r="CB68" s="51"/>
      <c r="CC68" s="51"/>
      <c r="CD68" s="53" t="e">
        <f t="shared" si="17"/>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c r="BS69" s="51"/>
      <c r="BT69" s="51"/>
      <c r="BU69" s="51"/>
      <c r="BV69" s="51" t="s">
        <v>150</v>
      </c>
      <c r="BW69" s="51"/>
      <c r="BX69" s="51"/>
      <c r="BY69" s="51"/>
      <c r="BZ69" s="51">
        <v>18</v>
      </c>
      <c r="CA69" s="51">
        <v>18</v>
      </c>
      <c r="CB69" s="51"/>
      <c r="CC69" s="51"/>
      <c r="CD69" s="53" t="e">
        <f t="shared" si="17"/>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c r="BS70" s="51"/>
      <c r="BT70" s="51"/>
      <c r="BU70" s="51"/>
      <c r="BV70" s="51" t="s">
        <v>151</v>
      </c>
      <c r="BW70" s="51"/>
      <c r="BX70" s="51"/>
      <c r="BY70" s="51"/>
      <c r="BZ70" s="51">
        <v>19</v>
      </c>
      <c r="CA70" s="51">
        <v>19</v>
      </c>
      <c r="CB70" s="51"/>
      <c r="CC70" s="51"/>
      <c r="CD70" s="53" t="e">
        <f t="shared" si="17"/>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c r="BS71" s="51"/>
      <c r="BT71" s="51"/>
      <c r="BU71" s="51"/>
      <c r="BV71" s="51"/>
      <c r="BW71" s="51"/>
      <c r="BX71" s="51"/>
      <c r="BY71" s="51"/>
      <c r="BZ71" s="51">
        <v>20</v>
      </c>
      <c r="CA71" s="51">
        <v>20</v>
      </c>
      <c r="CB71" s="51"/>
      <c r="CC71" s="51"/>
      <c r="CD71" s="53" t="e">
        <f t="shared" si="17"/>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c r="BS72" s="51"/>
      <c r="BT72" s="51"/>
      <c r="BU72" s="51"/>
      <c r="BV72" s="51"/>
      <c r="BW72" s="51"/>
      <c r="BX72" s="51"/>
      <c r="BY72" s="51"/>
      <c r="BZ72" s="51">
        <v>21</v>
      </c>
      <c r="CA72" s="51">
        <v>21</v>
      </c>
      <c r="CB72" s="51"/>
      <c r="CC72" s="51"/>
      <c r="CD72" s="53" t="e">
        <f t="shared" si="17"/>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password="CC09" sheet="1" deleteColumns="0" deleteRows="0"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U7:AZ33 AJ7:AQ33" name="区域5" securityDescriptor=""/>
    <protectedRange sqref="A35:IV35" name="区域8" securityDescriptor=""/>
    <protectedRange sqref="BL7:BL33" name="区域11" securityDescriptor=""/>
  </protectedRanges>
  <mergeCells count="78">
    <mergeCell ref="H35:I35"/>
    <mergeCell ref="N35:O35"/>
    <mergeCell ref="Q35:R35"/>
    <mergeCell ref="S35:T35"/>
    <mergeCell ref="BJ5:BJ6"/>
    <mergeCell ref="BC5:BC6"/>
    <mergeCell ref="AQ5:AQ6"/>
    <mergeCell ref="AR5:AR6"/>
    <mergeCell ref="AT5:AT6"/>
    <mergeCell ref="AU5:AU6"/>
    <mergeCell ref="AV5:AV6"/>
    <mergeCell ref="AW5:AW6"/>
    <mergeCell ref="AH5:AH6"/>
    <mergeCell ref="AI5:AI6"/>
    <mergeCell ref="AJ5:AK5"/>
    <mergeCell ref="AL5:AL6"/>
    <mergeCell ref="BK5:BK6"/>
    <mergeCell ref="BL5:BL6"/>
    <mergeCell ref="BM5:BM6"/>
    <mergeCell ref="BN5:BN6"/>
    <mergeCell ref="A34:P34"/>
    <mergeCell ref="BD5:BD6"/>
    <mergeCell ref="BE5:BE6"/>
    <mergeCell ref="BF5:BF6"/>
    <mergeCell ref="BG5:BG6"/>
    <mergeCell ref="BH5:BH6"/>
    <mergeCell ref="BI5:BI6"/>
    <mergeCell ref="AX5:AX6"/>
    <mergeCell ref="AY5:AY6"/>
    <mergeCell ref="AZ5:AZ6"/>
    <mergeCell ref="BA5:BA6"/>
    <mergeCell ref="BB5:BB6"/>
    <mergeCell ref="AM5:AM6"/>
    <mergeCell ref="AP5:AP6"/>
    <mergeCell ref="AB5:AB6"/>
    <mergeCell ref="AC5:AC6"/>
    <mergeCell ref="AD5:AD6"/>
    <mergeCell ref="AE5:AE6"/>
    <mergeCell ref="AF5:AF6"/>
    <mergeCell ref="AG5:AG6"/>
    <mergeCell ref="AA5:AA6"/>
    <mergeCell ref="O5:O6"/>
    <mergeCell ref="P5:P6"/>
    <mergeCell ref="Q5:Q6"/>
    <mergeCell ref="R5:R6"/>
    <mergeCell ref="S5:S6"/>
    <mergeCell ref="T5:T6"/>
    <mergeCell ref="U5:U6"/>
    <mergeCell ref="V5:V6"/>
    <mergeCell ref="W5:W6"/>
    <mergeCell ref="X5:X6"/>
    <mergeCell ref="Z5:Z6"/>
    <mergeCell ref="N5:N6"/>
    <mergeCell ref="AU3:BA3"/>
    <mergeCell ref="BB3:BK3"/>
    <mergeCell ref="A5:A6"/>
    <mergeCell ref="B5:B6"/>
    <mergeCell ref="C5:C6"/>
    <mergeCell ref="D5:D6"/>
    <mergeCell ref="E5:E6"/>
    <mergeCell ref="F5:F6"/>
    <mergeCell ref="G5:G6"/>
    <mergeCell ref="H5:H6"/>
    <mergeCell ref="I5:I6"/>
    <mergeCell ref="J5:J6"/>
    <mergeCell ref="K5:K6"/>
    <mergeCell ref="L5:L6"/>
    <mergeCell ref="M5:M6"/>
    <mergeCell ref="A1:BN1"/>
    <mergeCell ref="A2:P4"/>
    <mergeCell ref="Q2:BA2"/>
    <mergeCell ref="BB2:BF2"/>
    <mergeCell ref="BH2:BJ2"/>
    <mergeCell ref="Q3:Z4"/>
    <mergeCell ref="AA3:AE4"/>
    <mergeCell ref="AG3:AH3"/>
    <mergeCell ref="AJ3:AM3"/>
    <mergeCell ref="AR3:AT3"/>
  </mergeCells>
  <phoneticPr fontId="3" type="noConversion"/>
  <dataValidations count="9">
    <dataValidation type="list" allowBlank="1" showInputMessage="1" showErrorMessage="1" sqref="E7:E33">
      <formula1>$BT$53:$BT$55</formula1>
    </dataValidation>
    <dataValidation type="list" allowBlank="1" showInputMessage="1" showErrorMessage="1" sqref="I7:I33">
      <formula1>$BX$53:$BX$57</formula1>
    </dataValidation>
    <dataValidation type="list" allowBlank="1" showInputMessage="1" showErrorMessage="1" sqref="N7:N33">
      <formula1>$BY$52:$BY$55</formula1>
    </dataValidation>
    <dataValidation type="list" allowBlank="1" showInputMessage="1" showErrorMessage="1" sqref="D7:D33">
      <formula1>$BS$53:$BS$55</formula1>
    </dataValidation>
    <dataValidation type="list" allowBlank="1" showInputMessage="1" showErrorMessage="1" sqref="C7:C33">
      <formula1>$BR$53:$BR$65</formula1>
    </dataValidation>
    <dataValidation type="list" allowBlank="1" showInputMessage="1" showErrorMessage="1" sqref="H7:H32">
      <formula1>$BW$53:$BW$54</formula1>
    </dataValidation>
    <dataValidation type="list" allowBlank="1" showInputMessage="1" showErrorMessage="1" sqref="O7:O33">
      <formula1>$BZ$52:$BZ$82</formula1>
    </dataValidation>
    <dataValidation type="list" allowBlank="1" showInputMessage="1" showErrorMessage="1" sqref="G7:G33">
      <formula1>$BV$53:$BV$70</formula1>
    </dataValidation>
    <dataValidation type="list" allowBlank="1" showInputMessage="1" showErrorMessage="1" sqref="B7:B33">
      <formula1>$BQ$53:$BQ$64</formula1>
    </dataValidation>
  </dataValidations>
  <pageMargins left="0.69791666666666696" right="0.69791666666666696" top="0.75" bottom="0.75" header="0.3" footer="0.3"/>
  <pageSetup paperSize="9" orientation="portrait"/>
  <headerFooter alignWithMargins="0"/>
  <legacyDrawing r:id="rId1"/>
</worksheet>
</file>

<file path=xl/worksheets/sheet7.xml><?xml version="1.0" encoding="utf-8"?>
<worksheet xmlns="http://schemas.openxmlformats.org/spreadsheetml/2006/main" xmlns:r="http://schemas.openxmlformats.org/officeDocument/2006/relationships">
  <dimension ref="A1:CE315"/>
  <sheetViews>
    <sheetView workbookViewId="0">
      <pane xSplit="11" ySplit="7" topLeftCell="AU8" activePane="bottomRight" state="frozen"/>
      <selection pane="topRight"/>
      <selection pane="bottomLeft"/>
      <selection pane="bottomRight" activeCell="BG7" sqref="BG7"/>
    </sheetView>
  </sheetViews>
  <sheetFormatPr defaultColWidth="9" defaultRowHeight="23.25" customHeight="1"/>
  <cols>
    <col min="1" max="1" width="3.75" style="50" customWidth="1"/>
    <col min="2" max="2" width="4.375" style="51" customWidth="1"/>
    <col min="3" max="3" width="8" style="51" customWidth="1"/>
    <col min="4" max="4" width="6.5" style="51" customWidth="1"/>
    <col min="5" max="5" width="6.875" style="51" customWidth="1"/>
    <col min="6" max="6" width="4" style="50" hidden="1" customWidth="1"/>
    <col min="7" max="7" width="7.5" style="52" customWidth="1"/>
    <col min="8" max="8" width="4.875" style="52" customWidth="1"/>
    <col min="9" max="9" width="6" style="52" customWidth="1"/>
    <col min="10" max="10" width="7.5" style="50" customWidth="1"/>
    <col min="11" max="11" width="8.125" style="50" customWidth="1"/>
    <col min="12" max="12" width="4.625" style="50" customWidth="1"/>
    <col min="13" max="13" width="5" style="53" customWidth="1"/>
    <col min="14" max="14" width="5.625" style="54" customWidth="1"/>
    <col min="15" max="15" width="5.5" style="54" customWidth="1"/>
    <col min="16" max="16" width="6.375" style="53" hidden="1" customWidth="1"/>
    <col min="17" max="17" width="7" style="51" customWidth="1"/>
    <col min="18" max="18" width="6.875" style="51" customWidth="1"/>
    <col min="19" max="20" width="9" style="51"/>
    <col min="21" max="21" width="8.375" style="51" customWidth="1"/>
    <col min="22" max="22" width="9.875" style="51" customWidth="1"/>
    <col min="23" max="23" width="5.5" style="51" customWidth="1"/>
    <col min="24" max="25" width="6.625" style="51" hidden="1" customWidth="1"/>
    <col min="26" max="26" width="5.875" style="51" hidden="1" customWidth="1"/>
    <col min="27" max="29" width="6" style="51" hidden="1" customWidth="1"/>
    <col min="30" max="31" width="10.5" style="51" hidden="1" customWidth="1"/>
    <col min="32" max="32" width="6" style="50" hidden="1" customWidth="1"/>
    <col min="33" max="34" width="8.625" style="50" hidden="1" customWidth="1"/>
    <col min="35" max="35" width="9.75" style="55" customWidth="1"/>
    <col min="36" max="36" width="7.25" style="50" hidden="1" customWidth="1"/>
    <col min="37" max="37" width="8.625" style="50" hidden="1" customWidth="1"/>
    <col min="38" max="38" width="8" style="50" customWidth="1"/>
    <col min="39" max="39" width="6.25" style="50" hidden="1" customWidth="1"/>
    <col min="40" max="40" width="7.375" style="50" customWidth="1"/>
    <col min="41" max="41" width="6.5" style="50" customWidth="1"/>
    <col min="42" max="42" width="7" style="50" customWidth="1"/>
    <col min="43" max="43" width="7.75" style="50" customWidth="1"/>
    <col min="44" max="46" width="7.5" style="50" hidden="1" customWidth="1"/>
    <col min="47" max="47" width="6.75" style="50" customWidth="1"/>
    <col min="48" max="48" width="7.5" style="50" hidden="1" customWidth="1"/>
    <col min="49" max="49" width="6.75" style="50" hidden="1" customWidth="1"/>
    <col min="50" max="50" width="6" style="50" customWidth="1"/>
    <col min="51" max="51" width="7" style="50" customWidth="1"/>
    <col min="52" max="52" width="8.875" style="50" customWidth="1"/>
    <col min="53" max="53" width="9.75" style="50" customWidth="1"/>
    <col min="54" max="54" width="7.375" style="50" customWidth="1"/>
    <col min="55" max="55" width="6.125" style="51" hidden="1" customWidth="1"/>
    <col min="56" max="56" width="1.25" style="51" hidden="1" customWidth="1"/>
    <col min="57" max="57" width="6.75" style="51" customWidth="1"/>
    <col min="58" max="58" width="9" style="50"/>
    <col min="59" max="59" width="9.75" style="50" customWidth="1"/>
    <col min="60" max="60" width="8.375" style="51" customWidth="1"/>
    <col min="61" max="61" width="9" style="55"/>
    <col min="62" max="62" width="9.875" style="55" customWidth="1"/>
    <col min="63" max="65" width="10" style="51" customWidth="1"/>
    <col min="66" max="66" width="25.125" style="50" customWidth="1"/>
    <col min="67" max="71" width="9" style="51"/>
    <col min="72" max="82" width="0" style="51" hidden="1" customWidth="1"/>
    <col min="83" max="16384" width="9" style="51"/>
  </cols>
  <sheetData>
    <row r="1" spans="1:83" ht="24" customHeight="1">
      <c r="A1" s="404" t="str">
        <f>"2017年"&amp;B7&amp;C7&amp;"分校"&amp;D7&amp;E7&amp;"工资表"</f>
        <v>2017年1月华景分校教学部小初部工资表</v>
      </c>
      <c r="B1" s="404"/>
      <c r="C1" s="404"/>
      <c r="D1" s="404"/>
      <c r="E1" s="404"/>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c r="AI1" s="404"/>
      <c r="AJ1" s="404"/>
      <c r="AK1" s="404"/>
      <c r="AL1" s="404"/>
      <c r="AM1" s="404"/>
      <c r="AN1" s="404"/>
      <c r="AO1" s="404"/>
      <c r="AP1" s="404"/>
      <c r="AQ1" s="404"/>
      <c r="AR1" s="404"/>
      <c r="AS1" s="404"/>
      <c r="AT1" s="404"/>
      <c r="AU1" s="404"/>
      <c r="AV1" s="404"/>
      <c r="AW1" s="404"/>
      <c r="AX1" s="404"/>
      <c r="AY1" s="404"/>
      <c r="AZ1" s="404"/>
      <c r="BA1" s="404"/>
      <c r="BB1" s="404"/>
      <c r="BC1" s="404"/>
      <c r="BD1" s="404"/>
      <c r="BE1" s="404"/>
      <c r="BF1" s="404"/>
      <c r="BG1" s="404"/>
      <c r="BH1" s="404"/>
      <c r="BI1" s="404"/>
      <c r="BJ1" s="404"/>
      <c r="BK1" s="404"/>
      <c r="BL1" s="404"/>
      <c r="BM1" s="404"/>
      <c r="BN1" s="404"/>
    </row>
    <row r="2" spans="1:83" ht="15" customHeight="1">
      <c r="A2" s="405" t="s">
        <v>0</v>
      </c>
      <c r="B2" s="406"/>
      <c r="C2" s="406"/>
      <c r="D2" s="406"/>
      <c r="E2" s="406"/>
      <c r="F2" s="406"/>
      <c r="G2" s="406"/>
      <c r="H2" s="406"/>
      <c r="I2" s="406"/>
      <c r="J2" s="406"/>
      <c r="K2" s="406"/>
      <c r="L2" s="406"/>
      <c r="M2" s="406"/>
      <c r="N2" s="406"/>
      <c r="O2" s="406"/>
      <c r="P2" s="407"/>
      <c r="Q2" s="414" t="s">
        <v>1</v>
      </c>
      <c r="R2" s="415"/>
      <c r="S2" s="415"/>
      <c r="T2" s="415"/>
      <c r="U2" s="415"/>
      <c r="V2" s="415"/>
      <c r="W2" s="415"/>
      <c r="X2" s="415"/>
      <c r="Y2" s="415"/>
      <c r="Z2" s="415"/>
      <c r="AA2" s="415"/>
      <c r="AB2" s="415"/>
      <c r="AC2" s="415"/>
      <c r="AD2" s="415"/>
      <c r="AE2" s="415"/>
      <c r="AF2" s="415"/>
      <c r="AG2" s="415"/>
      <c r="AH2" s="415"/>
      <c r="AI2" s="415"/>
      <c r="AJ2" s="415"/>
      <c r="AK2" s="415"/>
      <c r="AL2" s="415"/>
      <c r="AM2" s="415"/>
      <c r="AN2" s="415"/>
      <c r="AO2" s="415"/>
      <c r="AP2" s="415"/>
      <c r="AQ2" s="415"/>
      <c r="AR2" s="415"/>
      <c r="AS2" s="415"/>
      <c r="AT2" s="415"/>
      <c r="AU2" s="415"/>
      <c r="AV2" s="415"/>
      <c r="AW2" s="415"/>
      <c r="AX2" s="415"/>
      <c r="AY2" s="415"/>
      <c r="AZ2" s="415"/>
      <c r="BA2" s="416"/>
      <c r="BB2" s="417" t="s">
        <v>2</v>
      </c>
      <c r="BC2" s="418"/>
      <c r="BD2" s="418"/>
      <c r="BE2" s="418"/>
      <c r="BF2" s="419"/>
      <c r="BG2" s="91"/>
      <c r="BH2" s="417" t="s">
        <v>3</v>
      </c>
      <c r="BI2" s="418"/>
      <c r="BJ2" s="419"/>
      <c r="BK2" s="86"/>
      <c r="BL2" s="86"/>
      <c r="BM2" s="86"/>
      <c r="BN2" s="86"/>
    </row>
    <row r="3" spans="1:83" ht="9.9499999999999993" customHeight="1">
      <c r="A3" s="408"/>
      <c r="B3" s="409"/>
      <c r="C3" s="409"/>
      <c r="D3" s="409"/>
      <c r="E3" s="409"/>
      <c r="F3" s="409"/>
      <c r="G3" s="409"/>
      <c r="H3" s="409"/>
      <c r="I3" s="409"/>
      <c r="J3" s="409"/>
      <c r="K3" s="409"/>
      <c r="L3" s="409"/>
      <c r="M3" s="409"/>
      <c r="N3" s="409"/>
      <c r="O3" s="409"/>
      <c r="P3" s="410"/>
      <c r="Q3" s="420" t="s">
        <v>4</v>
      </c>
      <c r="R3" s="421"/>
      <c r="S3" s="421"/>
      <c r="T3" s="421"/>
      <c r="U3" s="421"/>
      <c r="V3" s="421"/>
      <c r="W3" s="421"/>
      <c r="X3" s="421"/>
      <c r="Y3" s="421"/>
      <c r="Z3" s="422"/>
      <c r="AA3" s="426" t="s">
        <v>5</v>
      </c>
      <c r="AB3" s="427"/>
      <c r="AC3" s="427"/>
      <c r="AD3" s="427"/>
      <c r="AE3" s="428"/>
      <c r="AF3" s="86"/>
      <c r="AG3" s="417" t="s">
        <v>6</v>
      </c>
      <c r="AH3" s="419"/>
      <c r="AI3" s="92"/>
      <c r="AJ3" s="432" t="s">
        <v>4</v>
      </c>
      <c r="AK3" s="433"/>
      <c r="AL3" s="433"/>
      <c r="AM3" s="434"/>
      <c r="AN3" s="86" t="s">
        <v>7</v>
      </c>
      <c r="AO3" s="101" t="s">
        <v>8</v>
      </c>
      <c r="AP3" s="86" t="s">
        <v>7</v>
      </c>
      <c r="AQ3" s="101" t="s">
        <v>8</v>
      </c>
      <c r="AR3" s="435" t="s">
        <v>5</v>
      </c>
      <c r="AS3" s="436"/>
      <c r="AT3" s="437"/>
      <c r="AU3" s="417"/>
      <c r="AV3" s="418"/>
      <c r="AW3" s="418"/>
      <c r="AX3" s="418"/>
      <c r="AY3" s="418"/>
      <c r="AZ3" s="418"/>
      <c r="BA3" s="419"/>
      <c r="BB3" s="418"/>
      <c r="BC3" s="418"/>
      <c r="BD3" s="418"/>
      <c r="BE3" s="418"/>
      <c r="BF3" s="418"/>
      <c r="BG3" s="418"/>
      <c r="BH3" s="418"/>
      <c r="BI3" s="418"/>
      <c r="BJ3" s="418"/>
      <c r="BK3" s="418"/>
      <c r="BL3" s="108"/>
      <c r="BM3" s="108"/>
      <c r="BN3" s="51"/>
    </row>
    <row r="4" spans="1:83" ht="12" customHeight="1">
      <c r="A4" s="411"/>
      <c r="B4" s="412"/>
      <c r="C4" s="412"/>
      <c r="D4" s="412"/>
      <c r="E4" s="412"/>
      <c r="F4" s="412"/>
      <c r="G4" s="412"/>
      <c r="H4" s="412"/>
      <c r="I4" s="412"/>
      <c r="J4" s="412"/>
      <c r="K4" s="412"/>
      <c r="L4" s="412"/>
      <c r="M4" s="412"/>
      <c r="N4" s="412"/>
      <c r="O4" s="412"/>
      <c r="P4" s="413"/>
      <c r="Q4" s="423"/>
      <c r="R4" s="424"/>
      <c r="S4" s="424"/>
      <c r="T4" s="424"/>
      <c r="U4" s="424"/>
      <c r="V4" s="424"/>
      <c r="W4" s="424"/>
      <c r="X4" s="424"/>
      <c r="Y4" s="424"/>
      <c r="Z4" s="425"/>
      <c r="AA4" s="429"/>
      <c r="AB4" s="430"/>
      <c r="AC4" s="430"/>
      <c r="AD4" s="430"/>
      <c r="AE4" s="431"/>
      <c r="AF4" s="87">
        <v>1</v>
      </c>
      <c r="AG4" s="87">
        <v>2</v>
      </c>
      <c r="AH4" s="87">
        <v>3</v>
      </c>
      <c r="AI4" s="93">
        <v>4</v>
      </c>
      <c r="AJ4" s="94">
        <v>5</v>
      </c>
      <c r="AK4" s="94">
        <v>6</v>
      </c>
      <c r="AL4" s="94">
        <v>7</v>
      </c>
      <c r="AM4" s="94">
        <v>8</v>
      </c>
      <c r="AN4" s="87">
        <v>9</v>
      </c>
      <c r="AO4" s="87">
        <v>10</v>
      </c>
      <c r="AP4" s="87">
        <v>11</v>
      </c>
      <c r="AQ4" s="87">
        <v>12</v>
      </c>
      <c r="AR4" s="102">
        <v>13</v>
      </c>
      <c r="AS4" s="102"/>
      <c r="AT4" s="102">
        <v>14</v>
      </c>
      <c r="AU4" s="87">
        <v>15</v>
      </c>
      <c r="AV4" s="87">
        <v>16</v>
      </c>
      <c r="AW4" s="87">
        <v>17</v>
      </c>
      <c r="AX4" s="87">
        <v>18</v>
      </c>
      <c r="AY4" s="87">
        <v>19</v>
      </c>
      <c r="AZ4" s="87">
        <v>20</v>
      </c>
      <c r="BA4" s="87">
        <v>21</v>
      </c>
      <c r="BB4" s="87">
        <v>22</v>
      </c>
      <c r="BC4" s="87">
        <v>23</v>
      </c>
      <c r="BD4" s="87">
        <v>24</v>
      </c>
      <c r="BE4" s="87">
        <v>25</v>
      </c>
      <c r="BF4" s="87">
        <v>26</v>
      </c>
      <c r="BG4" s="87">
        <v>27</v>
      </c>
      <c r="BH4" s="87">
        <v>28</v>
      </c>
      <c r="BI4" s="87">
        <v>29</v>
      </c>
      <c r="BJ4" s="87">
        <v>30</v>
      </c>
      <c r="BK4" s="87">
        <v>31</v>
      </c>
      <c r="BL4" s="87"/>
      <c r="BM4" s="87"/>
      <c r="BN4" s="87">
        <v>32</v>
      </c>
    </row>
    <row r="5" spans="1:83" s="46" customFormat="1" ht="23.25" customHeight="1">
      <c r="A5" s="440" t="s">
        <v>9</v>
      </c>
      <c r="B5" s="442" t="s">
        <v>10</v>
      </c>
      <c r="C5" s="442" t="s">
        <v>11</v>
      </c>
      <c r="D5" s="442" t="s">
        <v>12</v>
      </c>
      <c r="E5" s="442" t="s">
        <v>13</v>
      </c>
      <c r="F5" s="440" t="s">
        <v>14</v>
      </c>
      <c r="G5" s="444" t="s">
        <v>15</v>
      </c>
      <c r="H5" s="444" t="s">
        <v>16</v>
      </c>
      <c r="I5" s="444" t="s">
        <v>17</v>
      </c>
      <c r="J5" s="444" t="s">
        <v>18</v>
      </c>
      <c r="K5" s="444" t="s">
        <v>19</v>
      </c>
      <c r="L5" s="444" t="s">
        <v>20</v>
      </c>
      <c r="M5" s="446" t="s">
        <v>21</v>
      </c>
      <c r="N5" s="438" t="s">
        <v>22</v>
      </c>
      <c r="O5" s="438" t="s">
        <v>23</v>
      </c>
      <c r="P5" s="446" t="s">
        <v>24</v>
      </c>
      <c r="Q5" s="450" t="s">
        <v>25</v>
      </c>
      <c r="R5" s="450" t="s">
        <v>26</v>
      </c>
      <c r="S5" s="450" t="s">
        <v>27</v>
      </c>
      <c r="T5" s="450" t="s">
        <v>28</v>
      </c>
      <c r="U5" s="450" t="s">
        <v>29</v>
      </c>
      <c r="V5" s="450" t="s">
        <v>30</v>
      </c>
      <c r="W5" s="450" t="s">
        <v>31</v>
      </c>
      <c r="X5" s="450"/>
      <c r="Y5" s="77"/>
      <c r="Z5" s="450"/>
      <c r="AA5" s="448" t="s">
        <v>32</v>
      </c>
      <c r="AB5" s="448" t="s">
        <v>33</v>
      </c>
      <c r="AC5" s="448" t="s">
        <v>34</v>
      </c>
      <c r="AD5" s="448" t="s">
        <v>35</v>
      </c>
      <c r="AE5" s="448" t="s">
        <v>36</v>
      </c>
      <c r="AF5" s="450" t="s">
        <v>1</v>
      </c>
      <c r="AG5" s="452" t="s">
        <v>37</v>
      </c>
      <c r="AH5" s="452" t="s">
        <v>38</v>
      </c>
      <c r="AI5" s="450" t="s">
        <v>1</v>
      </c>
      <c r="AJ5" s="471" t="s">
        <v>39</v>
      </c>
      <c r="AK5" s="472"/>
      <c r="AL5" s="450" t="s">
        <v>40</v>
      </c>
      <c r="AM5" s="450" t="s">
        <v>41</v>
      </c>
      <c r="AN5" s="87" t="s">
        <v>42</v>
      </c>
      <c r="AO5" s="87" t="s">
        <v>43</v>
      </c>
      <c r="AP5" s="442" t="s">
        <v>44</v>
      </c>
      <c r="AQ5" s="454" t="s">
        <v>45</v>
      </c>
      <c r="AR5" s="467" t="s">
        <v>46</v>
      </c>
      <c r="AS5" s="103"/>
      <c r="AT5" s="469" t="s">
        <v>47</v>
      </c>
      <c r="AU5" s="454" t="s">
        <v>48</v>
      </c>
      <c r="AV5" s="454" t="s">
        <v>49</v>
      </c>
      <c r="AW5" s="454" t="s">
        <v>50</v>
      </c>
      <c r="AX5" s="454" t="s">
        <v>51</v>
      </c>
      <c r="AY5" s="454" t="s">
        <v>52</v>
      </c>
      <c r="AZ5" s="454" t="s">
        <v>53</v>
      </c>
      <c r="BA5" s="454" t="s">
        <v>54</v>
      </c>
      <c r="BB5" s="454" t="s">
        <v>55</v>
      </c>
      <c r="BC5" s="454"/>
      <c r="BD5" s="454"/>
      <c r="BE5" s="454" t="s">
        <v>56</v>
      </c>
      <c r="BF5" s="454" t="s">
        <v>57</v>
      </c>
      <c r="BG5" s="454" t="s">
        <v>58</v>
      </c>
      <c r="BH5" s="461" t="s">
        <v>59</v>
      </c>
      <c r="BI5" s="463" t="s">
        <v>60</v>
      </c>
      <c r="BJ5" s="463" t="s">
        <v>61</v>
      </c>
      <c r="BK5" s="454" t="s">
        <v>62</v>
      </c>
      <c r="BL5" s="454" t="s">
        <v>63</v>
      </c>
      <c r="BM5" s="454" t="s">
        <v>64</v>
      </c>
      <c r="BN5" s="456" t="s">
        <v>65</v>
      </c>
      <c r="BO5" s="51"/>
      <c r="BP5" s="51"/>
      <c r="BQ5" s="51"/>
      <c r="BR5" s="51"/>
      <c r="BS5" s="51"/>
      <c r="BT5" s="51"/>
      <c r="BU5" s="51"/>
      <c r="BV5" s="51"/>
      <c r="BW5" s="51"/>
      <c r="BX5" s="51"/>
      <c r="BY5" s="51"/>
      <c r="BZ5" s="51"/>
      <c r="CA5" s="51"/>
      <c r="CB5" s="51"/>
      <c r="CC5" s="51"/>
      <c r="CD5" s="51"/>
      <c r="CE5" s="51"/>
    </row>
    <row r="6" spans="1:83" s="47" customFormat="1" ht="23.25" customHeight="1">
      <c r="A6" s="441"/>
      <c r="B6" s="443"/>
      <c r="C6" s="443"/>
      <c r="D6" s="443"/>
      <c r="E6" s="443"/>
      <c r="F6" s="441"/>
      <c r="G6" s="445"/>
      <c r="H6" s="445"/>
      <c r="I6" s="445"/>
      <c r="J6" s="445"/>
      <c r="K6" s="445"/>
      <c r="L6" s="445"/>
      <c r="M6" s="447"/>
      <c r="N6" s="439"/>
      <c r="O6" s="439"/>
      <c r="P6" s="447"/>
      <c r="Q6" s="451"/>
      <c r="R6" s="451"/>
      <c r="S6" s="451"/>
      <c r="T6" s="451"/>
      <c r="U6" s="451"/>
      <c r="V6" s="451"/>
      <c r="W6" s="451"/>
      <c r="X6" s="451"/>
      <c r="Y6" s="78"/>
      <c r="Z6" s="451"/>
      <c r="AA6" s="449"/>
      <c r="AB6" s="449"/>
      <c r="AC6" s="449"/>
      <c r="AD6" s="449"/>
      <c r="AE6" s="449"/>
      <c r="AF6" s="451"/>
      <c r="AG6" s="453"/>
      <c r="AH6" s="453"/>
      <c r="AI6" s="451"/>
      <c r="AJ6" s="95" t="s">
        <v>66</v>
      </c>
      <c r="AK6" s="94" t="s">
        <v>67</v>
      </c>
      <c r="AL6" s="451"/>
      <c r="AM6" s="451"/>
      <c r="AN6" s="96" t="s">
        <v>68</v>
      </c>
      <c r="AO6" s="96" t="s">
        <v>69</v>
      </c>
      <c r="AP6" s="443"/>
      <c r="AQ6" s="455"/>
      <c r="AR6" s="468"/>
      <c r="AS6" s="104"/>
      <c r="AT6" s="470"/>
      <c r="AU6" s="455"/>
      <c r="AV6" s="455"/>
      <c r="AW6" s="455"/>
      <c r="AX6" s="455"/>
      <c r="AY6" s="455"/>
      <c r="AZ6" s="455"/>
      <c r="BA6" s="455"/>
      <c r="BB6" s="455"/>
      <c r="BC6" s="455"/>
      <c r="BD6" s="455"/>
      <c r="BE6" s="455"/>
      <c r="BF6" s="455"/>
      <c r="BG6" s="455"/>
      <c r="BH6" s="462"/>
      <c r="BI6" s="464"/>
      <c r="BJ6" s="464"/>
      <c r="BK6" s="455"/>
      <c r="BL6" s="455"/>
      <c r="BM6" s="455"/>
      <c r="BN6" s="457"/>
      <c r="BO6" s="47" t="s">
        <v>70</v>
      </c>
      <c r="BP6" s="47" t="s">
        <v>71</v>
      </c>
      <c r="BQ6" s="47" t="s">
        <v>72</v>
      </c>
      <c r="BR6" s="51"/>
      <c r="BS6" s="51"/>
      <c r="BT6" s="51"/>
      <c r="BU6" s="51"/>
      <c r="BV6" s="51"/>
      <c r="BW6" s="51"/>
      <c r="BX6" s="51"/>
      <c r="BY6" s="51"/>
      <c r="BZ6" s="51"/>
      <c r="CA6" s="51"/>
      <c r="CB6" s="51"/>
      <c r="CC6" s="51"/>
      <c r="CD6" s="51"/>
      <c r="CE6" s="51"/>
    </row>
    <row r="7" spans="1:83" ht="15" customHeight="1">
      <c r="A7" s="56">
        <v>1</v>
      </c>
      <c r="B7" s="57" t="s">
        <v>73</v>
      </c>
      <c r="C7" s="57" t="s">
        <v>74</v>
      </c>
      <c r="D7" s="57" t="s">
        <v>4</v>
      </c>
      <c r="E7" s="57" t="s">
        <v>75</v>
      </c>
      <c r="F7" s="58"/>
      <c r="G7" s="59" t="s">
        <v>76</v>
      </c>
      <c r="H7" s="59" t="s">
        <v>77</v>
      </c>
      <c r="I7" s="59" t="s">
        <v>78</v>
      </c>
      <c r="J7" s="64" t="s">
        <v>79</v>
      </c>
      <c r="K7" s="65">
        <f>IF(ISERROR(VLOOKUP(J7,人事资料!D:AR,26,0)),"",VLOOKUP(J7,人事资料!D:AR,26,0))</f>
        <v>42169</v>
      </c>
      <c r="L7" s="66">
        <f>IF(ISERROR(VLOOKUP(J7,人事资料!D:AR,27,0)),"",VLOOKUP(J7,人事资料!D:AR,27,0))</f>
        <v>48</v>
      </c>
      <c r="M7" s="67">
        <f>IF(ISERROR(+L7+BS7),"",+L7+BS7)</f>
        <v>67</v>
      </c>
      <c r="N7" s="68">
        <v>31</v>
      </c>
      <c r="O7" s="69">
        <v>31</v>
      </c>
      <c r="P7" s="70"/>
      <c r="Q7" s="79">
        <v>20</v>
      </c>
      <c r="R7" s="80">
        <v>10</v>
      </c>
      <c r="S7" s="80"/>
      <c r="T7" s="80"/>
      <c r="U7" s="80"/>
      <c r="V7" s="81">
        <f>+(S7+T7)*U7</f>
        <v>0</v>
      </c>
      <c r="W7" s="82"/>
      <c r="X7" s="79"/>
      <c r="Y7" s="79"/>
      <c r="Z7" s="88"/>
      <c r="AA7" s="88"/>
      <c r="AB7" s="88"/>
      <c r="AC7" s="88"/>
      <c r="AD7" s="88"/>
      <c r="AE7" s="88"/>
      <c r="AF7" s="89"/>
      <c r="AG7" s="97"/>
      <c r="AH7" s="97"/>
      <c r="AI7" s="98">
        <v>5024</v>
      </c>
      <c r="AJ7" s="97"/>
      <c r="AK7" s="97"/>
      <c r="AL7" s="99"/>
      <c r="AM7" s="97"/>
      <c r="AN7" s="99"/>
      <c r="AO7" s="97">
        <f>1500+1066</f>
        <v>2566</v>
      </c>
      <c r="AP7" s="97">
        <v>0</v>
      </c>
      <c r="AQ7" s="99"/>
      <c r="AR7" s="97"/>
      <c r="AS7" s="97"/>
      <c r="AT7" s="97"/>
      <c r="AU7" s="97">
        <v>200</v>
      </c>
      <c r="AV7" s="97"/>
      <c r="AW7" s="97"/>
      <c r="AX7" s="99"/>
      <c r="AY7" s="97"/>
      <c r="AZ7" s="97">
        <v>60</v>
      </c>
      <c r="BA7" s="105">
        <f>SUM(AJ7:AZ7)</f>
        <v>2826</v>
      </c>
      <c r="BB7" s="106">
        <v>-20</v>
      </c>
      <c r="BC7" s="106"/>
      <c r="BD7" s="106"/>
      <c r="BE7" s="106"/>
      <c r="BF7" s="105">
        <f>SUM(BB7:BE7)</f>
        <v>-20</v>
      </c>
      <c r="BG7" s="105">
        <f>AI7+BA7+BF7</f>
        <v>7830</v>
      </c>
      <c r="BH7" s="107">
        <v>100</v>
      </c>
      <c r="BI7" s="109">
        <f>317.43</f>
        <v>317.43</v>
      </c>
      <c r="BJ7" s="110">
        <f>IF(G7="外教",ROUND(MAX((BG7-BH7-BI7-4800)*{0.03,0.1,0.2,0.25,0.3,0.35,0.45}-{0,105,555,1005,2755,5505,13505},0),2),ROUND(MAX((BG7-BH7-BI7-3500)*{0.03,0.1,0.2,0.25,0.3,0.35,0.45}-{0,105,555,1005,2755,5505,13505},0),2))</f>
        <v>286.26</v>
      </c>
      <c r="BK7" s="92">
        <f>+BG7-BH7-BI7-BJ7</f>
        <v>7126.3099999999995</v>
      </c>
      <c r="BL7" s="109"/>
      <c r="BM7" s="92">
        <f>+IF((BK7-BL7)&lt;0,0,BK7-BL7)</f>
        <v>7126.3099999999995</v>
      </c>
      <c r="BN7" s="106"/>
      <c r="BO7" s="51" t="e">
        <f>(#REF!+#REF!+'1月阿米巴'!BK7)/3</f>
        <v>#REF!</v>
      </c>
      <c r="BP7" s="51">
        <v>5354</v>
      </c>
      <c r="BQ7" s="51" t="e">
        <f>(BP7-BO7-BH7)*3</f>
        <v>#REF!</v>
      </c>
      <c r="BR7" s="53">
        <f t="shared" ref="BR7:BR33" si="0">IF(ISERROR(VLOOKUP(B7,BQ:CC,13,0)),,VLOOKUP(B7,BQ:CC,13,0))</f>
        <v>42766</v>
      </c>
      <c r="BS7" s="111">
        <f>DATEDIF(K7,BR7,"M")</f>
        <v>19</v>
      </c>
    </row>
    <row r="8" spans="1:83" ht="15" customHeight="1">
      <c r="A8" s="56">
        <v>2</v>
      </c>
      <c r="B8" s="59" t="str">
        <f>IF(J8&lt;&gt;"",B$7,"")</f>
        <v>1月</v>
      </c>
      <c r="C8" s="59" t="str">
        <f>IF(J8&lt;&gt;"",C$7,"")</f>
        <v>华景</v>
      </c>
      <c r="D8" s="59" t="str">
        <f>IF(J8&lt;&gt;"",D$7,"")</f>
        <v>教学部</v>
      </c>
      <c r="E8" s="59" t="s">
        <v>75</v>
      </c>
      <c r="F8" s="58"/>
      <c r="G8" s="59" t="s">
        <v>80</v>
      </c>
      <c r="H8" s="59" t="s">
        <v>77</v>
      </c>
      <c r="I8" s="59" t="s">
        <v>78</v>
      </c>
      <c r="J8" s="64" t="s">
        <v>81</v>
      </c>
      <c r="K8" s="65">
        <f>IF(ISERROR(VLOOKUP(J8,人事资料!D:AR,26,0)),"",VLOOKUP(J8,人事资料!D:AR,26,0))</f>
        <v>42390</v>
      </c>
      <c r="L8" s="66">
        <f>IF(ISERROR(VLOOKUP(J8,人事资料!D:AR,27,0)),"",VLOOKUP(J8,人事资料!D:AR,27,0))</f>
        <v>5</v>
      </c>
      <c r="M8" s="67">
        <f t="shared" ref="M8:M13" si="1">IF(ISERROR(+L8+BS8),"",+L8+BS8)</f>
        <v>17</v>
      </c>
      <c r="N8" s="69">
        <v>31</v>
      </c>
      <c r="O8" s="69">
        <v>31</v>
      </c>
      <c r="P8" s="70"/>
      <c r="Q8" s="80">
        <v>45</v>
      </c>
      <c r="R8" s="80">
        <v>12</v>
      </c>
      <c r="S8" s="80">
        <v>336</v>
      </c>
      <c r="T8" s="80"/>
      <c r="U8" s="80">
        <v>53</v>
      </c>
      <c r="V8" s="83">
        <f t="shared" ref="V8:V33" si="2">+(S8+T8)*U8</f>
        <v>17808</v>
      </c>
      <c r="W8" s="84">
        <v>0.3</v>
      </c>
      <c r="X8" s="79"/>
      <c r="Y8" s="79"/>
      <c r="Z8" s="88"/>
      <c r="AA8" s="90"/>
      <c r="AB8" s="90"/>
      <c r="AC8" s="88"/>
      <c r="AD8" s="88"/>
      <c r="AE8" s="88"/>
      <c r="AF8" s="89"/>
      <c r="AG8" s="97"/>
      <c r="AH8" s="97"/>
      <c r="AI8" s="85">
        <f>+IF((V8*W8-AG8)&gt;0,V8*W8-AG8,0)</f>
        <v>5342.4</v>
      </c>
      <c r="AJ8" s="97"/>
      <c r="AK8" s="97"/>
      <c r="AL8" s="99"/>
      <c r="AM8" s="97"/>
      <c r="AN8" s="99"/>
      <c r="AO8" s="97">
        <v>500</v>
      </c>
      <c r="AP8" s="99"/>
      <c r="AQ8" s="99"/>
      <c r="AR8" s="97"/>
      <c r="AS8" s="97"/>
      <c r="AT8" s="97"/>
      <c r="AU8" s="99">
        <v>200</v>
      </c>
      <c r="AV8" s="97"/>
      <c r="AW8" s="97"/>
      <c r="AX8" s="99">
        <v>150</v>
      </c>
      <c r="AY8" s="99">
        <v>1338</v>
      </c>
      <c r="AZ8" s="99">
        <v>832</v>
      </c>
      <c r="BA8" s="105">
        <f t="shared" ref="BA8:BA33" si="3">SUM(AJ8:AZ8)</f>
        <v>3020</v>
      </c>
      <c r="BB8" s="106">
        <v>-20</v>
      </c>
      <c r="BC8" s="107"/>
      <c r="BD8" s="88"/>
      <c r="BE8" s="88"/>
      <c r="BF8" s="105">
        <f t="shared" ref="BF8:BF33" si="4">SUM(BB8:BE8)</f>
        <v>-20</v>
      </c>
      <c r="BG8" s="105">
        <f t="shared" ref="BG8:BG33" si="5">AI8+BA8+BF8</f>
        <v>8342.4</v>
      </c>
      <c r="BH8" s="107">
        <v>100</v>
      </c>
      <c r="BI8" s="109">
        <f t="shared" ref="BI8:BI13" si="6">317.43</f>
        <v>317.43</v>
      </c>
      <c r="BJ8" s="110">
        <f>IF(G8="外教",ROUND(MAX((BG8-BH8-BI8-4800)*{0.03,0.1,0.2,0.25,0.3,0.35,0.45}-{0,105,555,1005,2755,5505,13505},0),2),ROUND(MAX((BG8-BH8-BI8-3500)*{0.03,0.1,0.2,0.25,0.3,0.35,0.45}-{0,105,555,1005,2755,5505,13505},0),2))</f>
        <v>337.5</v>
      </c>
      <c r="BK8" s="92">
        <f t="shared" ref="BK8:BK33" si="7">+BG8-BH8-BI8-BJ8</f>
        <v>7587.4699999999993</v>
      </c>
      <c r="BL8" s="109"/>
      <c r="BM8" s="92">
        <f t="shared" ref="BM8:BM33" si="8">+IF((BK8-BL8)&lt;0,0,BK8-BL8)</f>
        <v>7587.4699999999993</v>
      </c>
      <c r="BN8" s="106"/>
      <c r="BO8" s="51" t="e">
        <f>(#REF!+#REF!+'1月阿米巴'!BK8)/3</f>
        <v>#REF!</v>
      </c>
      <c r="BP8" s="51">
        <v>5815</v>
      </c>
      <c r="BQ8" s="51" t="e">
        <f t="shared" ref="BQ8:BQ9" si="9">(BP8-BO8-BH8)*3</f>
        <v>#REF!</v>
      </c>
      <c r="BR8" s="53">
        <f t="shared" si="0"/>
        <v>42766</v>
      </c>
      <c r="BS8" s="111">
        <f t="shared" ref="BS8:BS33" si="10">DATEDIF(K8,BR8,"M")</f>
        <v>12</v>
      </c>
    </row>
    <row r="9" spans="1:83" ht="15" customHeight="1">
      <c r="A9" s="56">
        <v>3</v>
      </c>
      <c r="B9" s="59" t="str">
        <f t="shared" ref="B9:B33" si="11">IF(J9&lt;&gt;"",B$7,"")</f>
        <v>1月</v>
      </c>
      <c r="C9" s="59" t="str">
        <f t="shared" ref="C9:C33" si="12">IF(J9&lt;&gt;"",C$7,"")</f>
        <v>华景</v>
      </c>
      <c r="D9" s="59" t="str">
        <f t="shared" ref="D9:D33" si="13">IF(J9&lt;&gt;"",D$7,"")</f>
        <v>教学部</v>
      </c>
      <c r="E9" s="59" t="s">
        <v>82</v>
      </c>
      <c r="F9" s="60"/>
      <c r="G9" s="59" t="s">
        <v>80</v>
      </c>
      <c r="H9" s="59" t="s">
        <v>77</v>
      </c>
      <c r="I9" s="59" t="s">
        <v>83</v>
      </c>
      <c r="J9" s="64" t="s">
        <v>84</v>
      </c>
      <c r="K9" s="65" t="str">
        <f>IF(ISERROR(VLOOKUP(J9,人事资料!D:AR,26,0)),"",VLOOKUP(J9,人事资料!D:AR,26,0))</f>
        <v/>
      </c>
      <c r="L9" s="66" t="str">
        <f>IF(ISERROR(VLOOKUP(J9,人事资料!D:AR,27,0)),"",VLOOKUP(J9,人事资料!D:AR,27,0))</f>
        <v/>
      </c>
      <c r="M9" s="67" t="str">
        <f t="shared" si="1"/>
        <v/>
      </c>
      <c r="N9" s="69">
        <v>31</v>
      </c>
      <c r="O9" s="69">
        <v>31</v>
      </c>
      <c r="P9" s="70"/>
      <c r="Q9" s="80">
        <v>30</v>
      </c>
      <c r="R9" s="80">
        <v>11</v>
      </c>
      <c r="S9" s="80">
        <v>206</v>
      </c>
      <c r="T9" s="80"/>
      <c r="U9" s="80">
        <v>53</v>
      </c>
      <c r="V9" s="83">
        <f t="shared" si="2"/>
        <v>10918</v>
      </c>
      <c r="W9" s="84">
        <v>0.28999999999999998</v>
      </c>
      <c r="X9" s="79"/>
      <c r="Y9" s="79"/>
      <c r="Z9" s="88"/>
      <c r="AA9" s="90"/>
      <c r="AB9" s="90"/>
      <c r="AC9" s="88"/>
      <c r="AD9" s="88"/>
      <c r="AE9" s="88"/>
      <c r="AF9" s="89"/>
      <c r="AG9" s="97"/>
      <c r="AH9" s="97"/>
      <c r="AI9" s="85">
        <f t="shared" ref="AI9:AI33" si="14">+IF((V9*W9-AG9)&gt;0,V9*W9-AG9,0)</f>
        <v>3166.22</v>
      </c>
      <c r="AJ9" s="97"/>
      <c r="AK9" s="97"/>
      <c r="AL9" s="99"/>
      <c r="AM9" s="97"/>
      <c r="AN9" s="99"/>
      <c r="AO9" s="97"/>
      <c r="AP9" s="99"/>
      <c r="AQ9" s="99"/>
      <c r="AR9" s="97"/>
      <c r="AS9" s="97"/>
      <c r="AT9" s="97"/>
      <c r="AU9" s="99">
        <v>200</v>
      </c>
      <c r="AV9" s="97"/>
      <c r="AW9" s="97"/>
      <c r="AX9" s="99">
        <v>75</v>
      </c>
      <c r="AY9" s="99"/>
      <c r="AZ9" s="99">
        <v>1500</v>
      </c>
      <c r="BA9" s="105">
        <f t="shared" si="3"/>
        <v>1775</v>
      </c>
      <c r="BB9" s="106">
        <v>-20</v>
      </c>
      <c r="BC9" s="107"/>
      <c r="BD9" s="88"/>
      <c r="BE9" s="88"/>
      <c r="BF9" s="105">
        <f t="shared" si="4"/>
        <v>-20</v>
      </c>
      <c r="BG9" s="105">
        <f t="shared" si="5"/>
        <v>4921.2199999999993</v>
      </c>
      <c r="BH9" s="107">
        <v>100</v>
      </c>
      <c r="BI9" s="109">
        <f t="shared" si="6"/>
        <v>317.43</v>
      </c>
      <c r="BJ9" s="110">
        <f>IF(G9="外教",ROUND(MAX((BG9-BH9-BI9-4800)*{0.03,0.1,0.2,0.25,0.3,0.35,0.45}-{0,105,555,1005,2755,5505,13505},0),2),ROUND(MAX((BG9-BH9-BI9-3500)*{0.03,0.1,0.2,0.25,0.3,0.35,0.45}-{0,105,555,1005,2755,5505,13505},0),2))</f>
        <v>30.11</v>
      </c>
      <c r="BK9" s="92">
        <f t="shared" si="7"/>
        <v>4473.6799999999994</v>
      </c>
      <c r="BL9" s="109"/>
      <c r="BM9" s="92">
        <f t="shared" si="8"/>
        <v>4473.6799999999994</v>
      </c>
      <c r="BN9" s="106"/>
      <c r="BO9" s="51" t="e">
        <f>(#REF!+#REF!+'1月阿米巴'!BK9)/3</f>
        <v>#REF!</v>
      </c>
      <c r="BP9" s="51">
        <v>4431</v>
      </c>
      <c r="BQ9" s="51" t="e">
        <f t="shared" si="9"/>
        <v>#REF!</v>
      </c>
      <c r="BR9" s="53">
        <f t="shared" si="0"/>
        <v>42766</v>
      </c>
      <c r="BS9" s="111" t="e">
        <f t="shared" si="10"/>
        <v>#VALUE!</v>
      </c>
      <c r="CE9" s="46"/>
    </row>
    <row r="10" spans="1:83" ht="15" customHeight="1">
      <c r="A10" s="56">
        <v>4</v>
      </c>
      <c r="B10" s="59" t="str">
        <f t="shared" si="11"/>
        <v>1月</v>
      </c>
      <c r="C10" s="59" t="str">
        <f t="shared" si="12"/>
        <v>华景</v>
      </c>
      <c r="D10" s="59" t="str">
        <f t="shared" si="13"/>
        <v>教学部</v>
      </c>
      <c r="E10" s="59" t="s">
        <v>82</v>
      </c>
      <c r="F10" s="58"/>
      <c r="G10" s="59" t="s">
        <v>80</v>
      </c>
      <c r="H10" s="59" t="s">
        <v>77</v>
      </c>
      <c r="I10" s="59" t="s">
        <v>83</v>
      </c>
      <c r="J10" s="64" t="s">
        <v>85</v>
      </c>
      <c r="K10" s="65" t="str">
        <f>IF(ISERROR(VLOOKUP(J10,人事资料!D:AR,26,0)),"",VLOOKUP(J10,人事资料!D:AR,26,0))</f>
        <v/>
      </c>
      <c r="L10" s="66" t="str">
        <f>IF(ISERROR(VLOOKUP(J10,人事资料!D:AR,27,0)),"",VLOOKUP(J10,人事资料!D:AR,27,0))</f>
        <v/>
      </c>
      <c r="M10" s="67" t="str">
        <f t="shared" si="1"/>
        <v/>
      </c>
      <c r="N10" s="69">
        <v>31</v>
      </c>
      <c r="O10" s="69">
        <v>31</v>
      </c>
      <c r="P10" s="70"/>
      <c r="Q10" s="80">
        <v>43</v>
      </c>
      <c r="R10" s="80">
        <v>10</v>
      </c>
      <c r="S10" s="80">
        <v>235</v>
      </c>
      <c r="T10" s="80"/>
      <c r="U10" s="80">
        <v>53</v>
      </c>
      <c r="V10" s="83">
        <f t="shared" si="2"/>
        <v>12455</v>
      </c>
      <c r="W10" s="84">
        <v>0.28999999999999998</v>
      </c>
      <c r="X10" s="79"/>
      <c r="Y10" s="79"/>
      <c r="Z10" s="88"/>
      <c r="AA10" s="90"/>
      <c r="AB10" s="90"/>
      <c r="AC10" s="88"/>
      <c r="AD10" s="88"/>
      <c r="AE10" s="88"/>
      <c r="AF10" s="89"/>
      <c r="AG10" s="97"/>
      <c r="AH10" s="97"/>
      <c r="AI10" s="85">
        <f t="shared" si="14"/>
        <v>3611.95</v>
      </c>
      <c r="AJ10" s="97"/>
      <c r="AK10" s="97"/>
      <c r="AL10" s="99"/>
      <c r="AM10" s="97"/>
      <c r="AN10" s="99"/>
      <c r="AO10" s="97"/>
      <c r="AP10" s="99"/>
      <c r="AQ10" s="99"/>
      <c r="AR10" s="97"/>
      <c r="AS10" s="97"/>
      <c r="AT10" s="97"/>
      <c r="AU10" s="99">
        <v>200</v>
      </c>
      <c r="AV10" s="97"/>
      <c r="AW10" s="97"/>
      <c r="AX10" s="99">
        <v>430</v>
      </c>
      <c r="AY10" s="99"/>
      <c r="AZ10" s="99">
        <v>1500</v>
      </c>
      <c r="BA10" s="105">
        <f t="shared" si="3"/>
        <v>2130</v>
      </c>
      <c r="BB10" s="106">
        <v>-20</v>
      </c>
      <c r="BC10" s="107"/>
      <c r="BD10" s="88"/>
      <c r="BE10" s="88"/>
      <c r="BF10" s="105">
        <f t="shared" si="4"/>
        <v>-20</v>
      </c>
      <c r="BG10" s="105">
        <f t="shared" si="5"/>
        <v>5721.95</v>
      </c>
      <c r="BH10" s="107">
        <v>100</v>
      </c>
      <c r="BI10" s="109">
        <f t="shared" si="6"/>
        <v>317.43</v>
      </c>
      <c r="BJ10" s="110">
        <f>IF(G10="外教",ROUND(MAX((BG10-BH10-BI10-4800)*{0.03,0.1,0.2,0.25,0.3,0.35,0.45}-{0,105,555,1005,2755,5505,13505},0),2),ROUND(MAX((BG10-BH10-BI10-3500)*{0.03,0.1,0.2,0.25,0.3,0.35,0.45}-{0,105,555,1005,2755,5505,13505},0),2))</f>
        <v>75.45</v>
      </c>
      <c r="BK10" s="92">
        <f t="shared" si="7"/>
        <v>5229.07</v>
      </c>
      <c r="BL10" s="109"/>
      <c r="BM10" s="92">
        <f t="shared" si="8"/>
        <v>5229.07</v>
      </c>
      <c r="BN10" s="106"/>
      <c r="BO10" s="112">
        <f>BK10</f>
        <v>5229.07</v>
      </c>
      <c r="BP10" s="51">
        <v>3323</v>
      </c>
      <c r="BQ10" s="51">
        <f>(BP10-BO10-BH10)*1</f>
        <v>-2006.0699999999997</v>
      </c>
      <c r="BR10" s="53">
        <f t="shared" si="0"/>
        <v>42766</v>
      </c>
      <c r="BS10" s="111" t="e">
        <f t="shared" si="10"/>
        <v>#VALUE!</v>
      </c>
      <c r="CE10" s="47"/>
    </row>
    <row r="11" spans="1:83" ht="15" customHeight="1">
      <c r="A11" s="56">
        <v>5</v>
      </c>
      <c r="B11" s="59" t="str">
        <f t="shared" si="11"/>
        <v>1月</v>
      </c>
      <c r="C11" s="59" t="str">
        <f t="shared" si="12"/>
        <v>华景</v>
      </c>
      <c r="D11" s="59" t="str">
        <f t="shared" si="13"/>
        <v>教学部</v>
      </c>
      <c r="E11" s="59" t="s">
        <v>75</v>
      </c>
      <c r="F11" s="60"/>
      <c r="G11" s="59" t="s">
        <v>80</v>
      </c>
      <c r="H11" s="59" t="s">
        <v>77</v>
      </c>
      <c r="I11" s="59" t="s">
        <v>83</v>
      </c>
      <c r="J11" s="64" t="s">
        <v>86</v>
      </c>
      <c r="K11" s="65" t="str">
        <f>IF(ISERROR(VLOOKUP(J11,人事资料!D:AR,26,0)),"",VLOOKUP(J11,人事资料!D:AR,26,0))</f>
        <v/>
      </c>
      <c r="L11" s="66" t="str">
        <f>IF(ISERROR(VLOOKUP(J11,人事资料!D:AR,27,0)),"",VLOOKUP(J11,人事资料!D:AR,27,0))</f>
        <v/>
      </c>
      <c r="M11" s="67" t="str">
        <f t="shared" si="1"/>
        <v/>
      </c>
      <c r="N11" s="69">
        <v>31</v>
      </c>
      <c r="O11" s="69">
        <v>31</v>
      </c>
      <c r="P11" s="70"/>
      <c r="Q11" s="80">
        <v>25</v>
      </c>
      <c r="R11" s="80">
        <v>10</v>
      </c>
      <c r="S11" s="80">
        <v>148</v>
      </c>
      <c r="T11" s="80"/>
      <c r="U11" s="80">
        <v>53</v>
      </c>
      <c r="V11" s="83">
        <f t="shared" si="2"/>
        <v>7844</v>
      </c>
      <c r="W11" s="84">
        <v>0.28000000000000003</v>
      </c>
      <c r="X11" s="79"/>
      <c r="Y11" s="79"/>
      <c r="Z11" s="88"/>
      <c r="AA11" s="90"/>
      <c r="AB11" s="90"/>
      <c r="AC11" s="88"/>
      <c r="AD11" s="88"/>
      <c r="AE11" s="88"/>
      <c r="AF11" s="89"/>
      <c r="AG11" s="97"/>
      <c r="AH11" s="97"/>
      <c r="AI11" s="85">
        <f t="shared" si="14"/>
        <v>2196.3200000000002</v>
      </c>
      <c r="AJ11" s="97"/>
      <c r="AK11" s="97"/>
      <c r="AL11" s="99"/>
      <c r="AM11" s="97"/>
      <c r="AN11" s="99"/>
      <c r="AO11" s="97"/>
      <c r="AP11" s="99"/>
      <c r="AQ11" s="99"/>
      <c r="AR11" s="97"/>
      <c r="AS11" s="97"/>
      <c r="AT11" s="97"/>
      <c r="AU11" s="99">
        <v>200</v>
      </c>
      <c r="AV11" s="97"/>
      <c r="AW11" s="97"/>
      <c r="AX11" s="99">
        <v>1735</v>
      </c>
      <c r="AY11" s="99"/>
      <c r="AZ11" s="99">
        <v>1500</v>
      </c>
      <c r="BA11" s="105">
        <f t="shared" si="3"/>
        <v>3435</v>
      </c>
      <c r="BB11" s="64">
        <v>-20</v>
      </c>
      <c r="BC11" s="107"/>
      <c r="BD11" s="88"/>
      <c r="BE11" s="88"/>
      <c r="BF11" s="105">
        <f t="shared" si="4"/>
        <v>-20</v>
      </c>
      <c r="BG11" s="105">
        <f t="shared" si="5"/>
        <v>5611.32</v>
      </c>
      <c r="BH11" s="107">
        <v>100</v>
      </c>
      <c r="BI11" s="109">
        <f t="shared" si="6"/>
        <v>317.43</v>
      </c>
      <c r="BJ11" s="110">
        <f>IF(G11="外教",ROUND(MAX((BG11-BH11-BI11-4800)*{0.03,0.1,0.2,0.25,0.3,0.35,0.45}-{0,105,555,1005,2755,5505,13505},0),2),ROUND(MAX((BG11-BH11-BI11-3500)*{0.03,0.1,0.2,0.25,0.3,0.35,0.45}-{0,105,555,1005,2755,5505,13505},0),2))</f>
        <v>64.39</v>
      </c>
      <c r="BK11" s="92">
        <f t="shared" si="7"/>
        <v>5129.4999999999991</v>
      </c>
      <c r="BL11" s="109"/>
      <c r="BM11" s="92">
        <f t="shared" si="8"/>
        <v>5129.4999999999991</v>
      </c>
      <c r="BN11" s="106"/>
      <c r="BO11" s="112"/>
      <c r="BR11" s="53">
        <f t="shared" si="0"/>
        <v>42766</v>
      </c>
      <c r="BS11" s="111" t="e">
        <f t="shared" si="10"/>
        <v>#VALUE!</v>
      </c>
    </row>
    <row r="12" spans="1:83" ht="15" customHeight="1">
      <c r="A12" s="56">
        <v>6</v>
      </c>
      <c r="B12" s="59" t="str">
        <f t="shared" si="11"/>
        <v>1月</v>
      </c>
      <c r="C12" s="59" t="str">
        <f t="shared" si="12"/>
        <v>华景</v>
      </c>
      <c r="D12" s="59" t="str">
        <f t="shared" si="13"/>
        <v>教学部</v>
      </c>
      <c r="E12" s="59" t="s">
        <v>82</v>
      </c>
      <c r="F12" s="61"/>
      <c r="G12" s="59" t="s">
        <v>80</v>
      </c>
      <c r="H12" s="59" t="s">
        <v>77</v>
      </c>
      <c r="I12" s="59" t="s">
        <v>83</v>
      </c>
      <c r="J12" s="64" t="s">
        <v>87</v>
      </c>
      <c r="K12" s="65">
        <f>IF(ISERROR(VLOOKUP(J12,人事资料!D:AR,26,0)),"",VLOOKUP(J12,人事资料!D:AR,26,0))</f>
        <v>42460</v>
      </c>
      <c r="L12" s="66">
        <f>IF(ISERROR(VLOOKUP(J12,人事资料!D:AR,27,0)),"",VLOOKUP(J12,人事资料!D:AR,27,0))</f>
        <v>0</v>
      </c>
      <c r="M12" s="67">
        <f t="shared" si="1"/>
        <v>10</v>
      </c>
      <c r="N12" s="69">
        <v>31</v>
      </c>
      <c r="O12" s="69">
        <v>31</v>
      </c>
      <c r="P12" s="70"/>
      <c r="Q12" s="80">
        <v>10</v>
      </c>
      <c r="R12" s="80">
        <v>6</v>
      </c>
      <c r="S12" s="80">
        <v>51</v>
      </c>
      <c r="T12" s="80"/>
      <c r="U12" s="80">
        <v>53</v>
      </c>
      <c r="V12" s="83">
        <f t="shared" si="2"/>
        <v>2703</v>
      </c>
      <c r="W12" s="84">
        <v>0.24</v>
      </c>
      <c r="X12" s="79"/>
      <c r="Y12" s="79"/>
      <c r="Z12" s="88" t="s">
        <v>88</v>
      </c>
      <c r="AA12" s="90"/>
      <c r="AB12" s="90"/>
      <c r="AC12" s="88"/>
      <c r="AD12" s="88"/>
      <c r="AE12" s="88"/>
      <c r="AF12" s="89"/>
      <c r="AG12" s="97"/>
      <c r="AH12" s="97"/>
      <c r="AI12" s="85">
        <f t="shared" si="14"/>
        <v>648.72</v>
      </c>
      <c r="AJ12" s="97"/>
      <c r="AK12" s="97"/>
      <c r="AL12" s="99"/>
      <c r="AM12" s="97"/>
      <c r="AN12" s="97"/>
      <c r="AO12" s="97">
        <v>200</v>
      </c>
      <c r="AP12" s="99"/>
      <c r="AQ12" s="99"/>
      <c r="AR12" s="97"/>
      <c r="AS12" s="97"/>
      <c r="AT12" s="97"/>
      <c r="AU12" s="99">
        <v>200</v>
      </c>
      <c r="AV12" s="97"/>
      <c r="AW12" s="97"/>
      <c r="AX12" s="99">
        <v>2460</v>
      </c>
      <c r="AY12" s="99"/>
      <c r="AZ12" s="99">
        <f>1100+60</f>
        <v>1160</v>
      </c>
      <c r="BA12" s="105">
        <f t="shared" si="3"/>
        <v>4020</v>
      </c>
      <c r="BB12" s="64">
        <v>-20</v>
      </c>
      <c r="BC12" s="107"/>
      <c r="BD12" s="88"/>
      <c r="BE12" s="88"/>
      <c r="BF12" s="105">
        <f t="shared" si="4"/>
        <v>-20</v>
      </c>
      <c r="BG12" s="105">
        <f t="shared" si="5"/>
        <v>4648.72</v>
      </c>
      <c r="BH12" s="107">
        <v>100</v>
      </c>
      <c r="BI12" s="109">
        <f t="shared" si="6"/>
        <v>317.43</v>
      </c>
      <c r="BJ12" s="110">
        <f>IF(G12="外教",ROUND(MAX((BG12-BH12-BI12-4800)*{0.03,0.1,0.2,0.25,0.3,0.35,0.45}-{0,105,555,1005,2755,5505,13505},0),2),ROUND(MAX((BG12-BH12-BI12-3500)*{0.03,0.1,0.2,0.25,0.3,0.35,0.45}-{0,105,555,1005,2755,5505,13505},0),2))</f>
        <v>21.94</v>
      </c>
      <c r="BK12" s="92">
        <f t="shared" si="7"/>
        <v>4209.3500000000004</v>
      </c>
      <c r="BL12" s="109"/>
      <c r="BM12" s="92">
        <f t="shared" si="8"/>
        <v>4209.3500000000004</v>
      </c>
      <c r="BN12" s="106"/>
      <c r="BR12" s="53">
        <f t="shared" si="0"/>
        <v>42766</v>
      </c>
      <c r="BS12" s="111">
        <f t="shared" si="10"/>
        <v>10</v>
      </c>
    </row>
    <row r="13" spans="1:83" ht="15" customHeight="1">
      <c r="A13" s="56">
        <v>7</v>
      </c>
      <c r="B13" s="59" t="str">
        <f t="shared" si="11"/>
        <v>1月</v>
      </c>
      <c r="C13" s="59" t="str">
        <f t="shared" si="12"/>
        <v>华景</v>
      </c>
      <c r="D13" s="59" t="str">
        <f t="shared" si="13"/>
        <v>教学部</v>
      </c>
      <c r="E13" s="59" t="s">
        <v>75</v>
      </c>
      <c r="F13" s="61"/>
      <c r="G13" s="59" t="s">
        <v>80</v>
      </c>
      <c r="H13" s="59" t="s">
        <v>77</v>
      </c>
      <c r="I13" s="59" t="s">
        <v>83</v>
      </c>
      <c r="J13" s="64" t="s">
        <v>89</v>
      </c>
      <c r="K13" s="65" t="str">
        <f>IF(ISERROR(VLOOKUP(J13,人事资料!D:AR,26,0)),"",VLOOKUP(J13,人事资料!D:AR,26,0))</f>
        <v/>
      </c>
      <c r="L13" s="66" t="str">
        <f>IF(ISERROR(VLOOKUP(J13,人事资料!D:AR,27,0)),"",VLOOKUP(J13,人事资料!D:AR,27,0))</f>
        <v/>
      </c>
      <c r="M13" s="67" t="str">
        <f t="shared" si="1"/>
        <v/>
      </c>
      <c r="N13" s="69">
        <v>31</v>
      </c>
      <c r="O13" s="69">
        <v>31</v>
      </c>
      <c r="P13" s="70"/>
      <c r="Q13" s="80">
        <v>11</v>
      </c>
      <c r="R13" s="80">
        <v>9</v>
      </c>
      <c r="S13" s="80">
        <v>98</v>
      </c>
      <c r="T13" s="80"/>
      <c r="U13" s="80">
        <v>53</v>
      </c>
      <c r="V13" s="83">
        <f t="shared" si="2"/>
        <v>5194</v>
      </c>
      <c r="W13" s="84">
        <v>0.28000000000000003</v>
      </c>
      <c r="X13" s="79"/>
      <c r="Y13" s="79"/>
      <c r="Z13" s="88" t="s">
        <v>88</v>
      </c>
      <c r="AA13" s="90" t="s">
        <v>88</v>
      </c>
      <c r="AB13" s="90"/>
      <c r="AC13" s="88"/>
      <c r="AD13" s="88"/>
      <c r="AE13" s="88"/>
      <c r="AF13" s="89"/>
      <c r="AG13" s="97"/>
      <c r="AH13" s="97"/>
      <c r="AI13" s="85">
        <f t="shared" si="14"/>
        <v>1454.3200000000002</v>
      </c>
      <c r="AJ13" s="97"/>
      <c r="AK13" s="97"/>
      <c r="AL13" s="99"/>
      <c r="AM13" s="97"/>
      <c r="AN13" s="99"/>
      <c r="AO13" s="97"/>
      <c r="AP13" s="99"/>
      <c r="AQ13" s="99"/>
      <c r="AR13" s="97"/>
      <c r="AS13" s="97"/>
      <c r="AT13" s="97"/>
      <c r="AU13" s="99">
        <v>200</v>
      </c>
      <c r="AV13" s="97"/>
      <c r="AW13" s="97"/>
      <c r="AX13" s="99">
        <v>2130</v>
      </c>
      <c r="AY13" s="99"/>
      <c r="AZ13" s="99">
        <v>1500</v>
      </c>
      <c r="BA13" s="105">
        <f t="shared" si="3"/>
        <v>3830</v>
      </c>
      <c r="BB13" s="106">
        <v>-20</v>
      </c>
      <c r="BC13" s="107"/>
      <c r="BD13" s="88"/>
      <c r="BE13" s="88"/>
      <c r="BF13" s="105">
        <f t="shared" si="4"/>
        <v>-20</v>
      </c>
      <c r="BG13" s="105">
        <f t="shared" si="5"/>
        <v>5264.32</v>
      </c>
      <c r="BH13" s="107">
        <v>100</v>
      </c>
      <c r="BI13" s="109">
        <f t="shared" si="6"/>
        <v>317.43</v>
      </c>
      <c r="BJ13" s="110">
        <f>IF(G13="外教",ROUND(MAX((BG13-BH13-BI13-4800)*{0.03,0.1,0.2,0.25,0.3,0.35,0.45}-{0,105,555,1005,2755,5505,13505},0),2),ROUND(MAX((BG13-BH13-BI13-3500)*{0.03,0.1,0.2,0.25,0.3,0.35,0.45}-{0,105,555,1005,2755,5505,13505},0),2))</f>
        <v>40.409999999999997</v>
      </c>
      <c r="BK13" s="92">
        <f t="shared" si="7"/>
        <v>4806.4799999999996</v>
      </c>
      <c r="BL13" s="109"/>
      <c r="BM13" s="92">
        <f t="shared" si="8"/>
        <v>4806.4799999999996</v>
      </c>
      <c r="BN13" s="106"/>
      <c r="BR13" s="53">
        <f t="shared" si="0"/>
        <v>42766</v>
      </c>
      <c r="BS13" s="111" t="e">
        <f t="shared" si="10"/>
        <v>#VALUE!</v>
      </c>
    </row>
    <row r="14" spans="1:83" ht="15" customHeight="1">
      <c r="A14" s="56">
        <v>8</v>
      </c>
      <c r="B14" s="59" t="str">
        <f t="shared" si="11"/>
        <v>1月</v>
      </c>
      <c r="C14" s="59" t="str">
        <f t="shared" si="12"/>
        <v>华景</v>
      </c>
      <c r="D14" s="59" t="str">
        <f t="shared" si="13"/>
        <v>教学部</v>
      </c>
      <c r="E14" s="59" t="s">
        <v>82</v>
      </c>
      <c r="F14" s="61"/>
      <c r="G14" s="59" t="s">
        <v>80</v>
      </c>
      <c r="H14" s="59" t="s">
        <v>77</v>
      </c>
      <c r="I14" s="59" t="s">
        <v>83</v>
      </c>
      <c r="J14" s="64" t="s">
        <v>90</v>
      </c>
      <c r="K14" s="65">
        <f>IF(ISERROR(VLOOKUP(J14,人事资料!D:AR,26,0)),"",VLOOKUP(J14,人事资料!D:AR,26,0))</f>
        <v>42748</v>
      </c>
      <c r="L14" s="66">
        <f>IF(ISERROR(VLOOKUP(J14,人事资料!D:AR,27,0)),"",VLOOKUP(J14,人事资料!D:AR,27,0))</f>
        <v>0</v>
      </c>
      <c r="M14" s="67">
        <f t="shared" ref="M14:M33" si="15">IF(ISERROR(+L14+BS14),"",+L14+BS14)</f>
        <v>0</v>
      </c>
      <c r="N14" s="69"/>
      <c r="O14" s="69"/>
      <c r="P14" s="70"/>
      <c r="Q14" s="80">
        <v>10</v>
      </c>
      <c r="R14" s="80">
        <v>0</v>
      </c>
      <c r="S14" s="80">
        <v>11</v>
      </c>
      <c r="T14" s="80"/>
      <c r="U14" s="80">
        <v>53</v>
      </c>
      <c r="V14" s="83">
        <f t="shared" si="2"/>
        <v>583</v>
      </c>
      <c r="W14" s="84">
        <v>0.24</v>
      </c>
      <c r="X14" s="79"/>
      <c r="Y14" s="79"/>
      <c r="Z14" s="88"/>
      <c r="AA14" s="90"/>
      <c r="AB14" s="90"/>
      <c r="AC14" s="88"/>
      <c r="AD14" s="88"/>
      <c r="AE14" s="88"/>
      <c r="AF14" s="89"/>
      <c r="AG14" s="97"/>
      <c r="AH14" s="97"/>
      <c r="AI14" s="85">
        <f t="shared" si="14"/>
        <v>139.91999999999999</v>
      </c>
      <c r="AJ14" s="97"/>
      <c r="AK14" s="97"/>
      <c r="AL14" s="99"/>
      <c r="AM14" s="97"/>
      <c r="AN14" s="99"/>
      <c r="AO14" s="97"/>
      <c r="AP14" s="99"/>
      <c r="AQ14" s="99"/>
      <c r="AR14" s="97"/>
      <c r="AS14" s="97"/>
      <c r="AT14" s="97"/>
      <c r="AU14" s="99"/>
      <c r="AV14" s="97"/>
      <c r="AW14" s="97"/>
      <c r="AX14" s="99">
        <f>60*8*4</f>
        <v>1920</v>
      </c>
      <c r="AY14" s="99"/>
      <c r="AZ14" s="99"/>
      <c r="BA14" s="105">
        <f t="shared" si="3"/>
        <v>1920</v>
      </c>
      <c r="BB14" s="106">
        <v>-20</v>
      </c>
      <c r="BC14" s="107"/>
      <c r="BD14" s="88"/>
      <c r="BE14" s="88"/>
      <c r="BF14" s="105">
        <f t="shared" si="4"/>
        <v>-20</v>
      </c>
      <c r="BG14" s="105">
        <f t="shared" si="5"/>
        <v>2039.92</v>
      </c>
      <c r="BH14" s="107"/>
      <c r="BI14" s="109"/>
      <c r="BJ14" s="110">
        <f>IF(G14="外教",ROUND(MAX((BG14-BH14-BI14-4800)*{0.03,0.1,0.2,0.25,0.3,0.35,0.45}-{0,105,555,1005,2755,5505,13505},0),2),ROUND(MAX((BG14-BH14-BI14-3500)*{0.03,0.1,0.2,0.25,0.3,0.35,0.45}-{0,105,555,1005,2755,5505,13505},0),2))</f>
        <v>0</v>
      </c>
      <c r="BK14" s="92">
        <f t="shared" si="7"/>
        <v>2039.92</v>
      </c>
      <c r="BL14" s="109"/>
      <c r="BM14" s="92">
        <f t="shared" si="8"/>
        <v>2039.92</v>
      </c>
      <c r="BN14" s="106"/>
      <c r="BR14" s="53">
        <f t="shared" si="0"/>
        <v>42766</v>
      </c>
      <c r="BS14" s="111">
        <f t="shared" si="10"/>
        <v>0</v>
      </c>
    </row>
    <row r="15" spans="1:83" ht="15" customHeight="1">
      <c r="A15" s="56">
        <v>9</v>
      </c>
      <c r="B15" s="59" t="str">
        <f t="shared" si="11"/>
        <v/>
      </c>
      <c r="C15" s="59" t="str">
        <f t="shared" si="12"/>
        <v/>
      </c>
      <c r="D15" s="59" t="str">
        <f t="shared" si="13"/>
        <v/>
      </c>
      <c r="E15" s="59"/>
      <c r="F15" s="61"/>
      <c r="G15" s="59"/>
      <c r="H15" s="59"/>
      <c r="I15" s="59"/>
      <c r="J15" s="71"/>
      <c r="K15" s="65" t="str">
        <f>IF(ISERROR(VLOOKUP(J15,#REF!,26,0)),"",VLOOKUP(J15,#REF!,26,0))</f>
        <v/>
      </c>
      <c r="L15" s="66" t="str">
        <f>IF(ISERROR(VLOOKUP(J15,人事资料!D:AR,27,0)),"",VLOOKUP(J15,人事资料!D:AR,27,0))</f>
        <v/>
      </c>
      <c r="M15" s="67" t="str">
        <f t="shared" si="15"/>
        <v/>
      </c>
      <c r="N15" s="69"/>
      <c r="O15" s="69"/>
      <c r="P15" s="70"/>
      <c r="Q15" s="80"/>
      <c r="R15" s="80"/>
      <c r="S15" s="80"/>
      <c r="T15" s="80"/>
      <c r="U15" s="80"/>
      <c r="V15" s="83">
        <f t="shared" si="2"/>
        <v>0</v>
      </c>
      <c r="W15" s="84"/>
      <c r="X15" s="79"/>
      <c r="Y15" s="79"/>
      <c r="Z15" s="88" t="s">
        <v>88</v>
      </c>
      <c r="AA15" s="90"/>
      <c r="AB15" s="90"/>
      <c r="AC15" s="88"/>
      <c r="AD15" s="88"/>
      <c r="AE15" s="88"/>
      <c r="AF15" s="89"/>
      <c r="AG15" s="97"/>
      <c r="AH15" s="97"/>
      <c r="AI15" s="85">
        <f t="shared" si="14"/>
        <v>0</v>
      </c>
      <c r="AJ15" s="97"/>
      <c r="AK15" s="97"/>
      <c r="AL15" s="99"/>
      <c r="AM15" s="97"/>
      <c r="AN15" s="99"/>
      <c r="AO15" s="97"/>
      <c r="AP15" s="99"/>
      <c r="AQ15" s="99"/>
      <c r="AR15" s="97"/>
      <c r="AS15" s="97"/>
      <c r="AT15" s="97"/>
      <c r="AU15" s="99"/>
      <c r="AV15" s="97"/>
      <c r="AW15" s="97"/>
      <c r="AX15" s="99"/>
      <c r="AY15" s="99"/>
      <c r="AZ15" s="99"/>
      <c r="BA15" s="105">
        <f t="shared" si="3"/>
        <v>0</v>
      </c>
      <c r="BB15" s="64"/>
      <c r="BC15" s="107"/>
      <c r="BD15" s="88"/>
      <c r="BE15" s="88"/>
      <c r="BF15" s="105">
        <f t="shared" si="4"/>
        <v>0</v>
      </c>
      <c r="BG15" s="105">
        <f t="shared" si="5"/>
        <v>0</v>
      </c>
      <c r="BH15" s="107"/>
      <c r="BI15" s="109"/>
      <c r="BJ15" s="110">
        <f>IF(G15="外教",ROUND(MAX((BG15-BH15-BI15-4800)*{0.03,0.1,0.2,0.25,0.3,0.35,0.45}-{0,105,555,1005,2755,5505,13505},0),2),ROUND(MAX((BG15-BH15-BI15-3500)*{0.03,0.1,0.2,0.25,0.3,0.35,0.45}-{0,105,555,1005,2755,5505,13505},0),2))</f>
        <v>0</v>
      </c>
      <c r="BK15" s="92">
        <f t="shared" si="7"/>
        <v>0</v>
      </c>
      <c r="BL15" s="109"/>
      <c r="BM15" s="92">
        <f t="shared" si="8"/>
        <v>0</v>
      </c>
      <c r="BN15" s="106"/>
      <c r="BR15" s="53">
        <f t="shared" si="0"/>
        <v>0</v>
      </c>
      <c r="BS15" s="111" t="e">
        <f t="shared" si="10"/>
        <v>#VALUE!</v>
      </c>
    </row>
    <row r="16" spans="1:83" ht="15" customHeight="1">
      <c r="A16" s="56">
        <v>10</v>
      </c>
      <c r="B16" s="59" t="str">
        <f t="shared" si="11"/>
        <v/>
      </c>
      <c r="C16" s="59" t="str">
        <f t="shared" si="12"/>
        <v/>
      </c>
      <c r="D16" s="59" t="str">
        <f t="shared" si="13"/>
        <v/>
      </c>
      <c r="E16" s="59"/>
      <c r="F16" s="61"/>
      <c r="G16" s="59"/>
      <c r="H16" s="59"/>
      <c r="I16" s="59"/>
      <c r="J16" s="71"/>
      <c r="K16" s="65" t="str">
        <f>IF(ISERROR(VLOOKUP(J16,#REF!,26,0)),"",VLOOKUP(J16,#REF!,26,0))</f>
        <v/>
      </c>
      <c r="L16" s="66" t="str">
        <f>IF(ISERROR(VLOOKUP(J16,人事资料!D:AR,27,0)),"",VLOOKUP(J16,人事资料!D:AR,27,0))</f>
        <v/>
      </c>
      <c r="M16" s="67" t="str">
        <f t="shared" si="15"/>
        <v/>
      </c>
      <c r="N16" s="69"/>
      <c r="O16" s="69"/>
      <c r="P16" s="70"/>
      <c r="Q16" s="80"/>
      <c r="R16" s="80"/>
      <c r="S16" s="80"/>
      <c r="T16" s="80"/>
      <c r="U16" s="80"/>
      <c r="V16" s="83">
        <f t="shared" si="2"/>
        <v>0</v>
      </c>
      <c r="W16" s="84"/>
      <c r="X16" s="79"/>
      <c r="Y16" s="79"/>
      <c r="Z16" s="88"/>
      <c r="AA16" s="90"/>
      <c r="AB16" s="90"/>
      <c r="AC16" s="88"/>
      <c r="AD16" s="88"/>
      <c r="AE16" s="88"/>
      <c r="AF16" s="89"/>
      <c r="AG16" s="97"/>
      <c r="AH16" s="97"/>
      <c r="AI16" s="85">
        <f t="shared" si="14"/>
        <v>0</v>
      </c>
      <c r="AJ16" s="97"/>
      <c r="AK16" s="97"/>
      <c r="AL16" s="99"/>
      <c r="AM16" s="97"/>
      <c r="AN16" s="99"/>
      <c r="AO16" s="97"/>
      <c r="AP16" s="99"/>
      <c r="AQ16" s="99"/>
      <c r="AR16" s="97"/>
      <c r="AS16" s="97"/>
      <c r="AT16" s="97"/>
      <c r="AU16" s="99"/>
      <c r="AV16" s="97"/>
      <c r="AW16" s="97"/>
      <c r="AX16" s="99"/>
      <c r="AY16" s="99"/>
      <c r="AZ16" s="99"/>
      <c r="BA16" s="105">
        <f t="shared" si="3"/>
        <v>0</v>
      </c>
      <c r="BB16" s="64"/>
      <c r="BC16" s="107"/>
      <c r="BD16" s="88"/>
      <c r="BE16" s="88"/>
      <c r="BF16" s="105">
        <f t="shared" si="4"/>
        <v>0</v>
      </c>
      <c r="BG16" s="105">
        <f t="shared" si="5"/>
        <v>0</v>
      </c>
      <c r="BH16" s="107"/>
      <c r="BI16" s="109"/>
      <c r="BJ16" s="110">
        <f>IF(G16="外教",ROUND(MAX((BG16-BH16-BI16-4800)*{0.03,0.1,0.2,0.25,0.3,0.35,0.45}-{0,105,555,1005,2755,5505,13505},0),2),ROUND(MAX((BG16-BH16-BI16-3500)*{0.03,0.1,0.2,0.25,0.3,0.35,0.45}-{0,105,555,1005,2755,5505,13505},0),2))</f>
        <v>0</v>
      </c>
      <c r="BK16" s="92">
        <f t="shared" si="7"/>
        <v>0</v>
      </c>
      <c r="BL16" s="109"/>
      <c r="BM16" s="92">
        <f t="shared" si="8"/>
        <v>0</v>
      </c>
      <c r="BN16" s="106"/>
      <c r="BR16" s="53">
        <f t="shared" si="0"/>
        <v>0</v>
      </c>
      <c r="BS16" s="111" t="e">
        <f t="shared" si="10"/>
        <v>#VALUE!</v>
      </c>
    </row>
    <row r="17" spans="1:71" ht="15" customHeight="1">
      <c r="A17" s="56">
        <v>11</v>
      </c>
      <c r="B17" s="59" t="str">
        <f t="shared" si="11"/>
        <v/>
      </c>
      <c r="C17" s="59" t="str">
        <f t="shared" si="12"/>
        <v/>
      </c>
      <c r="D17" s="59" t="str">
        <f t="shared" si="13"/>
        <v/>
      </c>
      <c r="E17" s="59"/>
      <c r="F17" s="61"/>
      <c r="G17" s="59"/>
      <c r="H17" s="59"/>
      <c r="I17" s="59"/>
      <c r="J17" s="71"/>
      <c r="K17" s="65" t="str">
        <f>IF(ISERROR(VLOOKUP(J17,#REF!,26,0)),"",VLOOKUP(J17,#REF!,26,0))</f>
        <v/>
      </c>
      <c r="L17" s="66" t="str">
        <f>IF(ISERROR(VLOOKUP(J17,人事资料!D:AR,27,0)),"",VLOOKUP(J17,人事资料!D:AR,27,0))</f>
        <v/>
      </c>
      <c r="M17" s="67" t="str">
        <f t="shared" si="15"/>
        <v/>
      </c>
      <c r="N17" s="69"/>
      <c r="O17" s="69"/>
      <c r="P17" s="70"/>
      <c r="Q17" s="80"/>
      <c r="R17" s="80"/>
      <c r="S17" s="80"/>
      <c r="T17" s="80"/>
      <c r="U17" s="80"/>
      <c r="V17" s="83">
        <f t="shared" si="2"/>
        <v>0</v>
      </c>
      <c r="W17" s="84"/>
      <c r="X17" s="79"/>
      <c r="Y17" s="79"/>
      <c r="Z17" s="88"/>
      <c r="AA17" s="90"/>
      <c r="AB17" s="90"/>
      <c r="AC17" s="88"/>
      <c r="AD17" s="88"/>
      <c r="AE17" s="88"/>
      <c r="AF17" s="89"/>
      <c r="AG17" s="97"/>
      <c r="AH17" s="97"/>
      <c r="AI17" s="85">
        <f t="shared" si="14"/>
        <v>0</v>
      </c>
      <c r="AJ17" s="97"/>
      <c r="AK17" s="97"/>
      <c r="AL17" s="99"/>
      <c r="AM17" s="97"/>
      <c r="AN17" s="99"/>
      <c r="AO17" s="97"/>
      <c r="AP17" s="99"/>
      <c r="AQ17" s="99"/>
      <c r="AR17" s="97"/>
      <c r="AS17" s="97"/>
      <c r="AT17" s="97"/>
      <c r="AU17" s="99"/>
      <c r="AV17" s="97"/>
      <c r="AW17" s="97"/>
      <c r="AX17" s="99"/>
      <c r="AY17" s="99"/>
      <c r="AZ17" s="99"/>
      <c r="BA17" s="105">
        <f t="shared" si="3"/>
        <v>0</v>
      </c>
      <c r="BB17" s="64"/>
      <c r="BC17" s="107"/>
      <c r="BD17" s="88"/>
      <c r="BE17" s="88"/>
      <c r="BF17" s="105">
        <f t="shared" si="4"/>
        <v>0</v>
      </c>
      <c r="BG17" s="105">
        <f t="shared" si="5"/>
        <v>0</v>
      </c>
      <c r="BH17" s="107"/>
      <c r="BI17" s="109"/>
      <c r="BJ17" s="110">
        <f>IF(G17="外教",ROUND(MAX((BG17-BH17-BI17-4800)*{0.03,0.1,0.2,0.25,0.3,0.35,0.45}-{0,105,555,1005,2755,5505,13505},0),2),ROUND(MAX((BG17-BH17-BI17-3500)*{0.03,0.1,0.2,0.25,0.3,0.35,0.45}-{0,105,555,1005,2755,5505,13505},0),2))</f>
        <v>0</v>
      </c>
      <c r="BK17" s="92">
        <f t="shared" si="7"/>
        <v>0</v>
      </c>
      <c r="BL17" s="109"/>
      <c r="BM17" s="92">
        <f t="shared" si="8"/>
        <v>0</v>
      </c>
      <c r="BN17" s="106"/>
      <c r="BR17" s="53">
        <f t="shared" si="0"/>
        <v>0</v>
      </c>
      <c r="BS17" s="111" t="e">
        <f t="shared" si="10"/>
        <v>#VALUE!</v>
      </c>
    </row>
    <row r="18" spans="1:71" ht="15" customHeight="1">
      <c r="A18" s="56">
        <v>12</v>
      </c>
      <c r="B18" s="59" t="str">
        <f t="shared" si="11"/>
        <v/>
      </c>
      <c r="C18" s="59" t="str">
        <f t="shared" si="12"/>
        <v/>
      </c>
      <c r="D18" s="59" t="str">
        <f t="shared" si="13"/>
        <v/>
      </c>
      <c r="E18" s="59"/>
      <c r="F18" s="61"/>
      <c r="G18" s="59"/>
      <c r="H18" s="59"/>
      <c r="I18" s="59"/>
      <c r="J18" s="71"/>
      <c r="K18" s="65" t="str">
        <f>IF(ISERROR(VLOOKUP(J18,#REF!,26,0)),"",VLOOKUP(J18,#REF!,26,0))</f>
        <v/>
      </c>
      <c r="L18" s="66" t="str">
        <f>IF(ISERROR(VLOOKUP(J18,人事资料!D:AR,27,0)),"",VLOOKUP(J18,人事资料!D:AR,27,0))</f>
        <v/>
      </c>
      <c r="M18" s="67" t="str">
        <f t="shared" si="15"/>
        <v/>
      </c>
      <c r="N18" s="69"/>
      <c r="O18" s="69"/>
      <c r="P18" s="70"/>
      <c r="Q18" s="80"/>
      <c r="R18" s="80"/>
      <c r="S18" s="80"/>
      <c r="T18" s="80"/>
      <c r="U18" s="80"/>
      <c r="V18" s="83">
        <f t="shared" si="2"/>
        <v>0</v>
      </c>
      <c r="W18" s="84"/>
      <c r="X18" s="79"/>
      <c r="Y18" s="79"/>
      <c r="Z18" s="88"/>
      <c r="AA18" s="90"/>
      <c r="AB18" s="90"/>
      <c r="AC18" s="88"/>
      <c r="AD18" s="88"/>
      <c r="AE18" s="88"/>
      <c r="AF18" s="89"/>
      <c r="AG18" s="97"/>
      <c r="AH18" s="97"/>
      <c r="AI18" s="85">
        <f t="shared" si="14"/>
        <v>0</v>
      </c>
      <c r="AJ18" s="97"/>
      <c r="AK18" s="97"/>
      <c r="AL18" s="99"/>
      <c r="AM18" s="97"/>
      <c r="AN18" s="99"/>
      <c r="AO18" s="97"/>
      <c r="AP18" s="99"/>
      <c r="AQ18" s="99"/>
      <c r="AR18" s="97"/>
      <c r="AS18" s="97"/>
      <c r="AT18" s="97"/>
      <c r="AU18" s="99"/>
      <c r="AV18" s="97"/>
      <c r="AW18" s="97"/>
      <c r="AX18" s="99"/>
      <c r="AY18" s="99"/>
      <c r="AZ18" s="99"/>
      <c r="BA18" s="105">
        <f t="shared" si="3"/>
        <v>0</v>
      </c>
      <c r="BB18" s="106"/>
      <c r="BC18" s="88"/>
      <c r="BD18" s="88"/>
      <c r="BE18" s="88"/>
      <c r="BF18" s="105">
        <f t="shared" si="4"/>
        <v>0</v>
      </c>
      <c r="BG18" s="105">
        <f t="shared" si="5"/>
        <v>0</v>
      </c>
      <c r="BH18" s="107"/>
      <c r="BI18" s="109"/>
      <c r="BJ18" s="110">
        <f>IF(G18="外教",ROUND(MAX((BG18-BH18-BI18-4800)*{0.03,0.1,0.2,0.25,0.3,0.35,0.45}-{0,105,555,1005,2755,5505,13505},0),2),ROUND(MAX((BG18-BH18-BI18-3500)*{0.03,0.1,0.2,0.25,0.3,0.35,0.45}-{0,105,555,1005,2755,5505,13505},0),2))</f>
        <v>0</v>
      </c>
      <c r="BK18" s="92">
        <f t="shared" si="7"/>
        <v>0</v>
      </c>
      <c r="BL18" s="109"/>
      <c r="BM18" s="92">
        <f t="shared" si="8"/>
        <v>0</v>
      </c>
      <c r="BN18" s="106"/>
      <c r="BR18" s="53">
        <f t="shared" si="0"/>
        <v>0</v>
      </c>
      <c r="BS18" s="111" t="e">
        <f t="shared" si="10"/>
        <v>#VALUE!</v>
      </c>
    </row>
    <row r="19" spans="1:71" ht="15" customHeight="1">
      <c r="A19" s="56">
        <v>13</v>
      </c>
      <c r="B19" s="59" t="str">
        <f t="shared" si="11"/>
        <v/>
      </c>
      <c r="C19" s="59" t="str">
        <f t="shared" si="12"/>
        <v/>
      </c>
      <c r="D19" s="59" t="str">
        <f t="shared" si="13"/>
        <v/>
      </c>
      <c r="E19" s="59"/>
      <c r="F19" s="58"/>
      <c r="G19" s="59"/>
      <c r="H19" s="59"/>
      <c r="I19" s="59"/>
      <c r="J19" s="71"/>
      <c r="K19" s="65" t="str">
        <f>IF(ISERROR(VLOOKUP(J19,#REF!,26,0)),"",VLOOKUP(J19,#REF!,26,0))</f>
        <v/>
      </c>
      <c r="L19" s="66" t="str">
        <f>IF(ISERROR(VLOOKUP(J19,#REF!,27,0)),"",VLOOKUP(J19,#REF!,27,0))</f>
        <v/>
      </c>
      <c r="M19" s="67" t="str">
        <f t="shared" si="15"/>
        <v/>
      </c>
      <c r="N19" s="69"/>
      <c r="O19" s="69"/>
      <c r="P19" s="70"/>
      <c r="Q19" s="80"/>
      <c r="R19" s="80"/>
      <c r="S19" s="80"/>
      <c r="T19" s="80"/>
      <c r="U19" s="80"/>
      <c r="V19" s="83">
        <f t="shared" si="2"/>
        <v>0</v>
      </c>
      <c r="W19" s="84"/>
      <c r="X19" s="79"/>
      <c r="Y19" s="79"/>
      <c r="Z19" s="88"/>
      <c r="AA19" s="90"/>
      <c r="AB19" s="90"/>
      <c r="AC19" s="88"/>
      <c r="AD19" s="88"/>
      <c r="AE19" s="88"/>
      <c r="AF19" s="89"/>
      <c r="AG19" s="97"/>
      <c r="AH19" s="97"/>
      <c r="AI19" s="85">
        <f t="shared" si="14"/>
        <v>0</v>
      </c>
      <c r="AJ19" s="97"/>
      <c r="AK19" s="97"/>
      <c r="AL19" s="99"/>
      <c r="AM19" s="97"/>
      <c r="AN19" s="97"/>
      <c r="AO19" s="97"/>
      <c r="AP19" s="99"/>
      <c r="AQ19" s="99"/>
      <c r="AR19" s="97"/>
      <c r="AS19" s="97"/>
      <c r="AT19" s="97"/>
      <c r="AU19" s="99"/>
      <c r="AV19" s="97"/>
      <c r="AW19" s="97"/>
      <c r="AX19" s="99"/>
      <c r="AY19" s="99"/>
      <c r="AZ19" s="99"/>
      <c r="BA19" s="105">
        <f t="shared" si="3"/>
        <v>0</v>
      </c>
      <c r="BB19" s="64"/>
      <c r="BC19" s="107"/>
      <c r="BD19" s="88"/>
      <c r="BE19" s="88"/>
      <c r="BF19" s="105">
        <f t="shared" si="4"/>
        <v>0</v>
      </c>
      <c r="BG19" s="105">
        <f t="shared" si="5"/>
        <v>0</v>
      </c>
      <c r="BH19" s="107"/>
      <c r="BI19" s="109"/>
      <c r="BJ19" s="110">
        <f>IF(G19="外教",ROUND(MAX((BG19-BH19-BI19-4800)*{0.03,0.1,0.2,0.25,0.3,0.35,0.45}-{0,105,555,1005,2755,5505,13505},0),2),ROUND(MAX((BG19-BH19-BI19-3500)*{0.03,0.1,0.2,0.25,0.3,0.35,0.45}-{0,105,555,1005,2755,5505,13505},0),2))</f>
        <v>0</v>
      </c>
      <c r="BK19" s="92">
        <f t="shared" si="7"/>
        <v>0</v>
      </c>
      <c r="BL19" s="109"/>
      <c r="BM19" s="92">
        <f t="shared" si="8"/>
        <v>0</v>
      </c>
      <c r="BN19" s="106"/>
      <c r="BR19" s="53">
        <f t="shared" si="0"/>
        <v>0</v>
      </c>
      <c r="BS19" s="111" t="e">
        <f t="shared" si="10"/>
        <v>#VALUE!</v>
      </c>
    </row>
    <row r="20" spans="1:71" ht="15" customHeight="1">
      <c r="A20" s="56">
        <v>14</v>
      </c>
      <c r="B20" s="59" t="str">
        <f t="shared" si="11"/>
        <v/>
      </c>
      <c r="C20" s="59" t="str">
        <f t="shared" si="12"/>
        <v/>
      </c>
      <c r="D20" s="59" t="str">
        <f t="shared" si="13"/>
        <v/>
      </c>
      <c r="E20" s="59"/>
      <c r="F20" s="58"/>
      <c r="G20" s="59"/>
      <c r="H20" s="59"/>
      <c r="I20" s="59"/>
      <c r="J20" s="71"/>
      <c r="K20" s="65" t="str">
        <f>IF(ISERROR(VLOOKUP(J20,#REF!,26,0)),"",VLOOKUP(J20,#REF!,26,0))</f>
        <v/>
      </c>
      <c r="L20" s="66" t="str">
        <f>IF(ISERROR(VLOOKUP(J20,#REF!,27,0)),"",VLOOKUP(J20,#REF!,27,0))</f>
        <v/>
      </c>
      <c r="M20" s="67" t="str">
        <f t="shared" si="15"/>
        <v/>
      </c>
      <c r="N20" s="69"/>
      <c r="O20" s="69"/>
      <c r="P20" s="70"/>
      <c r="Q20" s="80"/>
      <c r="R20" s="80"/>
      <c r="S20" s="80"/>
      <c r="T20" s="80"/>
      <c r="U20" s="80"/>
      <c r="V20" s="83">
        <f t="shared" si="2"/>
        <v>0</v>
      </c>
      <c r="W20" s="84"/>
      <c r="X20" s="79"/>
      <c r="Y20" s="79"/>
      <c r="Z20" s="88"/>
      <c r="AA20" s="90"/>
      <c r="AB20" s="90"/>
      <c r="AC20" s="88"/>
      <c r="AD20" s="88"/>
      <c r="AE20" s="88"/>
      <c r="AF20" s="89"/>
      <c r="AG20" s="97"/>
      <c r="AH20" s="97"/>
      <c r="AI20" s="85">
        <f t="shared" si="14"/>
        <v>0</v>
      </c>
      <c r="AJ20" s="97"/>
      <c r="AK20" s="97"/>
      <c r="AL20" s="99"/>
      <c r="AM20" s="97"/>
      <c r="AN20" s="97"/>
      <c r="AO20" s="97"/>
      <c r="AP20" s="99"/>
      <c r="AQ20" s="99"/>
      <c r="AR20" s="97"/>
      <c r="AS20" s="97"/>
      <c r="AT20" s="97"/>
      <c r="AU20" s="99"/>
      <c r="AV20" s="97"/>
      <c r="AW20" s="97"/>
      <c r="AX20" s="99"/>
      <c r="AY20" s="99"/>
      <c r="AZ20" s="99"/>
      <c r="BA20" s="105">
        <f t="shared" si="3"/>
        <v>0</v>
      </c>
      <c r="BB20" s="106"/>
      <c r="BC20" s="88"/>
      <c r="BD20" s="88"/>
      <c r="BE20" s="88"/>
      <c r="BF20" s="105">
        <f t="shared" si="4"/>
        <v>0</v>
      </c>
      <c r="BG20" s="105">
        <f t="shared" si="5"/>
        <v>0</v>
      </c>
      <c r="BH20" s="107"/>
      <c r="BI20" s="109"/>
      <c r="BJ20" s="110">
        <f>IF(G20="外教",ROUND(MAX((BG20-BH20-BI20-4800)*{0.03,0.1,0.2,0.25,0.3,0.35,0.45}-{0,105,555,1005,2755,5505,13505},0),2),ROUND(MAX((BG20-BH20-BI20-3500)*{0.03,0.1,0.2,0.25,0.3,0.35,0.45}-{0,105,555,1005,2755,5505,13505},0),2))</f>
        <v>0</v>
      </c>
      <c r="BK20" s="92">
        <f t="shared" si="7"/>
        <v>0</v>
      </c>
      <c r="BL20" s="109"/>
      <c r="BM20" s="92">
        <f t="shared" si="8"/>
        <v>0</v>
      </c>
      <c r="BN20" s="106"/>
      <c r="BR20" s="53">
        <f t="shared" si="0"/>
        <v>0</v>
      </c>
      <c r="BS20" s="111" t="e">
        <f t="shared" si="10"/>
        <v>#VALUE!</v>
      </c>
    </row>
    <row r="21" spans="1:71" ht="15" customHeight="1">
      <c r="A21" s="56">
        <v>15</v>
      </c>
      <c r="B21" s="59" t="str">
        <f t="shared" si="11"/>
        <v/>
      </c>
      <c r="C21" s="59" t="str">
        <f t="shared" si="12"/>
        <v/>
      </c>
      <c r="D21" s="59" t="str">
        <f t="shared" si="13"/>
        <v/>
      </c>
      <c r="E21" s="59"/>
      <c r="F21" s="58"/>
      <c r="G21" s="59"/>
      <c r="H21" s="59"/>
      <c r="I21" s="59"/>
      <c r="J21" s="71"/>
      <c r="K21" s="65" t="str">
        <f>IF(ISERROR(VLOOKUP(J21,#REF!,26,0)),"",VLOOKUP(J21,#REF!,26,0))</f>
        <v/>
      </c>
      <c r="L21" s="66" t="str">
        <f>IF(ISERROR(VLOOKUP(J21,#REF!,27,0)),"",VLOOKUP(J21,#REF!,27,0))</f>
        <v/>
      </c>
      <c r="M21" s="67" t="str">
        <f t="shared" si="15"/>
        <v/>
      </c>
      <c r="N21" s="69"/>
      <c r="O21" s="69"/>
      <c r="P21" s="70"/>
      <c r="Q21" s="80"/>
      <c r="R21" s="80"/>
      <c r="S21" s="80"/>
      <c r="T21" s="80"/>
      <c r="U21" s="80"/>
      <c r="V21" s="83">
        <f t="shared" si="2"/>
        <v>0</v>
      </c>
      <c r="W21" s="84"/>
      <c r="X21" s="79"/>
      <c r="Y21" s="79"/>
      <c r="Z21" s="88"/>
      <c r="AA21" s="90"/>
      <c r="AB21" s="90"/>
      <c r="AC21" s="88"/>
      <c r="AD21" s="88"/>
      <c r="AE21" s="88"/>
      <c r="AF21" s="89"/>
      <c r="AG21" s="97"/>
      <c r="AH21" s="97"/>
      <c r="AI21" s="85">
        <f t="shared" si="14"/>
        <v>0</v>
      </c>
      <c r="AJ21" s="97"/>
      <c r="AK21" s="97"/>
      <c r="AL21" s="99"/>
      <c r="AM21" s="97"/>
      <c r="AN21" s="97"/>
      <c r="AO21" s="97"/>
      <c r="AP21" s="99"/>
      <c r="AQ21" s="99"/>
      <c r="AR21" s="97"/>
      <c r="AS21" s="97"/>
      <c r="AT21" s="97"/>
      <c r="AU21" s="99"/>
      <c r="AV21" s="97"/>
      <c r="AW21" s="97"/>
      <c r="AX21" s="99"/>
      <c r="AY21" s="99"/>
      <c r="AZ21" s="99"/>
      <c r="BA21" s="105">
        <f t="shared" si="3"/>
        <v>0</v>
      </c>
      <c r="BB21" s="106"/>
      <c r="BC21" s="88"/>
      <c r="BD21" s="88"/>
      <c r="BE21" s="88"/>
      <c r="BF21" s="105">
        <f t="shared" si="4"/>
        <v>0</v>
      </c>
      <c r="BG21" s="105">
        <f t="shared" si="5"/>
        <v>0</v>
      </c>
      <c r="BH21" s="107"/>
      <c r="BI21" s="109"/>
      <c r="BJ21" s="110">
        <f>IF(G21="外教",ROUND(MAX((BG21-BH21-BI21-4800)*{0.03,0.1,0.2,0.25,0.3,0.35,0.45}-{0,105,555,1005,2755,5505,13505},0),2),ROUND(MAX((BG21-BH21-BI21-3500)*{0.03,0.1,0.2,0.25,0.3,0.35,0.45}-{0,105,555,1005,2755,5505,13505},0),2))</f>
        <v>0</v>
      </c>
      <c r="BK21" s="92">
        <f t="shared" si="7"/>
        <v>0</v>
      </c>
      <c r="BL21" s="109"/>
      <c r="BM21" s="92">
        <f t="shared" si="8"/>
        <v>0</v>
      </c>
      <c r="BN21" s="106"/>
      <c r="BR21" s="53">
        <f t="shared" si="0"/>
        <v>0</v>
      </c>
      <c r="BS21" s="111" t="e">
        <f t="shared" si="10"/>
        <v>#VALUE!</v>
      </c>
    </row>
    <row r="22" spans="1:71" ht="15" customHeight="1">
      <c r="A22" s="56">
        <v>16</v>
      </c>
      <c r="B22" s="59" t="str">
        <f t="shared" si="11"/>
        <v/>
      </c>
      <c r="C22" s="59" t="str">
        <f t="shared" si="12"/>
        <v/>
      </c>
      <c r="D22" s="59" t="str">
        <f t="shared" si="13"/>
        <v/>
      </c>
      <c r="E22" s="59"/>
      <c r="F22" s="58"/>
      <c r="G22" s="59"/>
      <c r="H22" s="59"/>
      <c r="I22" s="59"/>
      <c r="J22" s="71"/>
      <c r="K22" s="65" t="str">
        <f>IF(ISERROR(VLOOKUP(J22,#REF!,26,0)),"",VLOOKUP(J22,#REF!,26,0))</f>
        <v/>
      </c>
      <c r="L22" s="66" t="str">
        <f>IF(ISERROR(VLOOKUP(J22,#REF!,27,0)),"",VLOOKUP(J22,#REF!,27,0))</f>
        <v/>
      </c>
      <c r="M22" s="67" t="str">
        <f t="shared" si="15"/>
        <v/>
      </c>
      <c r="N22" s="69"/>
      <c r="O22" s="69"/>
      <c r="P22" s="70"/>
      <c r="Q22" s="80"/>
      <c r="R22" s="80"/>
      <c r="S22" s="80"/>
      <c r="T22" s="80"/>
      <c r="U22" s="80"/>
      <c r="V22" s="83">
        <f t="shared" si="2"/>
        <v>0</v>
      </c>
      <c r="W22" s="84"/>
      <c r="X22" s="79"/>
      <c r="Y22" s="79"/>
      <c r="Z22" s="88"/>
      <c r="AA22" s="90"/>
      <c r="AB22" s="90"/>
      <c r="AC22" s="88"/>
      <c r="AD22" s="88"/>
      <c r="AE22" s="88"/>
      <c r="AF22" s="89"/>
      <c r="AG22" s="97"/>
      <c r="AH22" s="97"/>
      <c r="AI22" s="85">
        <f t="shared" si="14"/>
        <v>0</v>
      </c>
      <c r="AJ22" s="97"/>
      <c r="AK22" s="97"/>
      <c r="AL22" s="99"/>
      <c r="AM22" s="97"/>
      <c r="AN22" s="97"/>
      <c r="AO22" s="97"/>
      <c r="AP22" s="99"/>
      <c r="AQ22" s="99"/>
      <c r="AR22" s="97"/>
      <c r="AS22" s="97"/>
      <c r="AT22" s="97"/>
      <c r="AU22" s="99"/>
      <c r="AV22" s="97"/>
      <c r="AW22" s="97"/>
      <c r="AX22" s="99"/>
      <c r="AY22" s="99"/>
      <c r="AZ22" s="99"/>
      <c r="BA22" s="105">
        <f t="shared" si="3"/>
        <v>0</v>
      </c>
      <c r="BB22" s="106"/>
      <c r="BC22" s="88"/>
      <c r="BD22" s="88"/>
      <c r="BE22" s="88"/>
      <c r="BF22" s="105">
        <f t="shared" si="4"/>
        <v>0</v>
      </c>
      <c r="BG22" s="105">
        <f t="shared" si="5"/>
        <v>0</v>
      </c>
      <c r="BH22" s="107"/>
      <c r="BI22" s="109"/>
      <c r="BJ22" s="110">
        <f>IF(G22="外教",ROUND(MAX((BG22-BH22-BI22-4800)*{0.03,0.1,0.2,0.25,0.3,0.35,0.45}-{0,105,555,1005,2755,5505,13505},0),2),ROUND(MAX((BG22-BH22-BI22-3500)*{0.03,0.1,0.2,0.25,0.3,0.35,0.45}-{0,105,555,1005,2755,5505,13505},0),2))</f>
        <v>0</v>
      </c>
      <c r="BK22" s="92">
        <f t="shared" si="7"/>
        <v>0</v>
      </c>
      <c r="BL22" s="109"/>
      <c r="BM22" s="92">
        <f t="shared" si="8"/>
        <v>0</v>
      </c>
      <c r="BN22" s="106"/>
      <c r="BR22" s="53">
        <f t="shared" si="0"/>
        <v>0</v>
      </c>
      <c r="BS22" s="111" t="e">
        <f t="shared" si="10"/>
        <v>#VALUE!</v>
      </c>
    </row>
    <row r="23" spans="1:71" ht="15" customHeight="1">
      <c r="A23" s="56">
        <v>17</v>
      </c>
      <c r="B23" s="59" t="str">
        <f t="shared" si="11"/>
        <v/>
      </c>
      <c r="C23" s="59" t="str">
        <f t="shared" si="12"/>
        <v/>
      </c>
      <c r="D23" s="59" t="str">
        <f t="shared" si="13"/>
        <v/>
      </c>
      <c r="E23" s="59"/>
      <c r="F23" s="58"/>
      <c r="G23" s="59"/>
      <c r="H23" s="59"/>
      <c r="I23" s="59"/>
      <c r="J23" s="71"/>
      <c r="K23" s="65" t="str">
        <f>IF(ISERROR(VLOOKUP(J23,#REF!,26,0)),"",VLOOKUP(J23,#REF!,26,0))</f>
        <v/>
      </c>
      <c r="L23" s="66" t="str">
        <f>IF(ISERROR(VLOOKUP(J23,#REF!,27,0)),"",VLOOKUP(J23,#REF!,27,0))</f>
        <v/>
      </c>
      <c r="M23" s="67" t="str">
        <f t="shared" si="15"/>
        <v/>
      </c>
      <c r="N23" s="69"/>
      <c r="O23" s="69"/>
      <c r="P23" s="70"/>
      <c r="Q23" s="80"/>
      <c r="R23" s="80"/>
      <c r="S23" s="80"/>
      <c r="T23" s="80"/>
      <c r="U23" s="80"/>
      <c r="V23" s="83">
        <f t="shared" si="2"/>
        <v>0</v>
      </c>
      <c r="W23" s="84"/>
      <c r="X23" s="79"/>
      <c r="Y23" s="79"/>
      <c r="Z23" s="88"/>
      <c r="AA23" s="90"/>
      <c r="AB23" s="90"/>
      <c r="AC23" s="88"/>
      <c r="AD23" s="88"/>
      <c r="AE23" s="88"/>
      <c r="AF23" s="89"/>
      <c r="AG23" s="97"/>
      <c r="AH23" s="97"/>
      <c r="AI23" s="85">
        <f t="shared" si="14"/>
        <v>0</v>
      </c>
      <c r="AJ23" s="97"/>
      <c r="AK23" s="97"/>
      <c r="AL23" s="99"/>
      <c r="AM23" s="97"/>
      <c r="AN23" s="97"/>
      <c r="AO23" s="97"/>
      <c r="AP23" s="99"/>
      <c r="AQ23" s="99"/>
      <c r="AR23" s="97"/>
      <c r="AS23" s="97"/>
      <c r="AT23" s="97"/>
      <c r="AU23" s="99"/>
      <c r="AV23" s="97"/>
      <c r="AW23" s="97"/>
      <c r="AX23" s="99"/>
      <c r="AY23" s="99"/>
      <c r="AZ23" s="99"/>
      <c r="BA23" s="105">
        <f t="shared" si="3"/>
        <v>0</v>
      </c>
      <c r="BB23" s="106"/>
      <c r="BC23" s="88"/>
      <c r="BD23" s="88"/>
      <c r="BE23" s="88"/>
      <c r="BF23" s="105">
        <f t="shared" si="4"/>
        <v>0</v>
      </c>
      <c r="BG23" s="105">
        <f t="shared" si="5"/>
        <v>0</v>
      </c>
      <c r="BH23" s="107"/>
      <c r="BI23" s="109"/>
      <c r="BJ23" s="110">
        <f>IF(G23="外教",ROUND(MAX((BG23-BH23-BI23-4800)*{0.03,0.1,0.2,0.25,0.3,0.35,0.45}-{0,105,555,1005,2755,5505,13505},0),2),ROUND(MAX((BG23-BH23-BI23-3500)*{0.03,0.1,0.2,0.25,0.3,0.35,0.45}-{0,105,555,1005,2755,5505,13505},0),2))</f>
        <v>0</v>
      </c>
      <c r="BK23" s="92">
        <f t="shared" si="7"/>
        <v>0</v>
      </c>
      <c r="BL23" s="109"/>
      <c r="BM23" s="92">
        <f t="shared" si="8"/>
        <v>0</v>
      </c>
      <c r="BN23" s="106"/>
      <c r="BR23" s="53">
        <f t="shared" si="0"/>
        <v>0</v>
      </c>
      <c r="BS23" s="111" t="e">
        <f t="shared" si="10"/>
        <v>#VALUE!</v>
      </c>
    </row>
    <row r="24" spans="1:71" ht="15" customHeight="1">
      <c r="A24" s="56">
        <v>18</v>
      </c>
      <c r="B24" s="59" t="str">
        <f t="shared" si="11"/>
        <v/>
      </c>
      <c r="C24" s="59" t="str">
        <f t="shared" si="12"/>
        <v/>
      </c>
      <c r="D24" s="59" t="str">
        <f t="shared" si="13"/>
        <v/>
      </c>
      <c r="E24" s="59"/>
      <c r="F24" s="58"/>
      <c r="G24" s="59"/>
      <c r="H24" s="59"/>
      <c r="I24" s="59"/>
      <c r="J24" s="71"/>
      <c r="K24" s="65" t="str">
        <f>IF(ISERROR(VLOOKUP(J24,#REF!,26,0)),"",VLOOKUP(J24,#REF!,26,0))</f>
        <v/>
      </c>
      <c r="L24" s="66" t="str">
        <f>IF(ISERROR(VLOOKUP(J24,#REF!,27,0)),"",VLOOKUP(J24,#REF!,27,0))</f>
        <v/>
      </c>
      <c r="M24" s="67" t="str">
        <f t="shared" si="15"/>
        <v/>
      </c>
      <c r="N24" s="69"/>
      <c r="O24" s="69"/>
      <c r="P24" s="70"/>
      <c r="Q24" s="80"/>
      <c r="R24" s="80"/>
      <c r="S24" s="80"/>
      <c r="T24" s="80"/>
      <c r="U24" s="80"/>
      <c r="V24" s="83">
        <f t="shared" si="2"/>
        <v>0</v>
      </c>
      <c r="W24" s="84"/>
      <c r="X24" s="79"/>
      <c r="Y24" s="79"/>
      <c r="Z24" s="88"/>
      <c r="AA24" s="90"/>
      <c r="AB24" s="90"/>
      <c r="AC24" s="88"/>
      <c r="AD24" s="88"/>
      <c r="AE24" s="88"/>
      <c r="AF24" s="89"/>
      <c r="AG24" s="97"/>
      <c r="AH24" s="97"/>
      <c r="AI24" s="85">
        <f t="shared" si="14"/>
        <v>0</v>
      </c>
      <c r="AJ24" s="97"/>
      <c r="AK24" s="97"/>
      <c r="AL24" s="99"/>
      <c r="AM24" s="97"/>
      <c r="AN24" s="97"/>
      <c r="AO24" s="97"/>
      <c r="AP24" s="99"/>
      <c r="AQ24" s="99"/>
      <c r="AR24" s="97"/>
      <c r="AS24" s="97"/>
      <c r="AT24" s="97"/>
      <c r="AU24" s="99"/>
      <c r="AV24" s="97"/>
      <c r="AW24" s="97"/>
      <c r="AX24" s="99"/>
      <c r="AY24" s="99"/>
      <c r="AZ24" s="99"/>
      <c r="BA24" s="105">
        <f t="shared" si="3"/>
        <v>0</v>
      </c>
      <c r="BB24" s="106"/>
      <c r="BC24" s="88"/>
      <c r="BD24" s="88"/>
      <c r="BE24" s="88"/>
      <c r="BF24" s="105">
        <f t="shared" si="4"/>
        <v>0</v>
      </c>
      <c r="BG24" s="105">
        <f t="shared" si="5"/>
        <v>0</v>
      </c>
      <c r="BH24" s="107"/>
      <c r="BI24" s="109"/>
      <c r="BJ24" s="110">
        <f>IF(G24="外教",ROUND(MAX((BG24-BH24-BI24-4800)*{0.03,0.1,0.2,0.25,0.3,0.35,0.45}-{0,105,555,1005,2755,5505,13505},0),2),ROUND(MAX((BG24-BH24-BI24-3500)*{0.03,0.1,0.2,0.25,0.3,0.35,0.45}-{0,105,555,1005,2755,5505,13505},0),2))</f>
        <v>0</v>
      </c>
      <c r="BK24" s="92">
        <f t="shared" si="7"/>
        <v>0</v>
      </c>
      <c r="BL24" s="109"/>
      <c r="BM24" s="92">
        <f t="shared" si="8"/>
        <v>0</v>
      </c>
      <c r="BN24" s="106"/>
      <c r="BR24" s="53">
        <f t="shared" si="0"/>
        <v>0</v>
      </c>
      <c r="BS24" s="111" t="e">
        <f t="shared" si="10"/>
        <v>#VALUE!</v>
      </c>
    </row>
    <row r="25" spans="1:71" ht="15" customHeight="1">
      <c r="A25" s="56">
        <v>19</v>
      </c>
      <c r="B25" s="59" t="str">
        <f t="shared" si="11"/>
        <v/>
      </c>
      <c r="C25" s="59" t="str">
        <f t="shared" si="12"/>
        <v/>
      </c>
      <c r="D25" s="59" t="str">
        <f t="shared" si="13"/>
        <v/>
      </c>
      <c r="E25" s="59"/>
      <c r="F25" s="58"/>
      <c r="G25" s="59"/>
      <c r="H25" s="59"/>
      <c r="I25" s="59"/>
      <c r="J25" s="71"/>
      <c r="K25" s="65" t="str">
        <f>IF(ISERROR(VLOOKUP(J25,#REF!,26,0)),"",VLOOKUP(J25,#REF!,26,0))</f>
        <v/>
      </c>
      <c r="L25" s="66" t="str">
        <f>IF(ISERROR(VLOOKUP(J25,#REF!,27,0)),"",VLOOKUP(J25,#REF!,27,0))</f>
        <v/>
      </c>
      <c r="M25" s="67" t="str">
        <f t="shared" si="15"/>
        <v/>
      </c>
      <c r="N25" s="69"/>
      <c r="O25" s="69"/>
      <c r="P25" s="70"/>
      <c r="Q25" s="80"/>
      <c r="R25" s="80"/>
      <c r="S25" s="80"/>
      <c r="T25" s="80"/>
      <c r="U25" s="80"/>
      <c r="V25" s="83">
        <f t="shared" si="2"/>
        <v>0</v>
      </c>
      <c r="W25" s="84"/>
      <c r="X25" s="79"/>
      <c r="Y25" s="79"/>
      <c r="Z25" s="88"/>
      <c r="AA25" s="90"/>
      <c r="AB25" s="90"/>
      <c r="AC25" s="88"/>
      <c r="AD25" s="88"/>
      <c r="AE25" s="88"/>
      <c r="AF25" s="89"/>
      <c r="AG25" s="97"/>
      <c r="AH25" s="97"/>
      <c r="AI25" s="85">
        <f t="shared" si="14"/>
        <v>0</v>
      </c>
      <c r="AJ25" s="97"/>
      <c r="AK25" s="97"/>
      <c r="AL25" s="99"/>
      <c r="AM25" s="97"/>
      <c r="AN25" s="97"/>
      <c r="AO25" s="97"/>
      <c r="AP25" s="99"/>
      <c r="AQ25" s="99"/>
      <c r="AR25" s="97"/>
      <c r="AS25" s="97"/>
      <c r="AT25" s="97"/>
      <c r="AU25" s="99"/>
      <c r="AV25" s="97"/>
      <c r="AW25" s="97"/>
      <c r="AX25" s="99"/>
      <c r="AY25" s="99"/>
      <c r="AZ25" s="99"/>
      <c r="BA25" s="105">
        <f t="shared" si="3"/>
        <v>0</v>
      </c>
      <c r="BB25" s="106"/>
      <c r="BC25" s="88"/>
      <c r="BD25" s="88"/>
      <c r="BE25" s="88"/>
      <c r="BF25" s="105">
        <f t="shared" si="4"/>
        <v>0</v>
      </c>
      <c r="BG25" s="105">
        <f t="shared" si="5"/>
        <v>0</v>
      </c>
      <c r="BH25" s="107"/>
      <c r="BI25" s="109"/>
      <c r="BJ25" s="110">
        <f>IF(G25="外教",ROUND(MAX((BG25-BH25-BI25-4800)*{0.03,0.1,0.2,0.25,0.3,0.35,0.45}-{0,105,555,1005,2755,5505,13505},0),2),ROUND(MAX((BG25-BH25-BI25-3500)*{0.03,0.1,0.2,0.25,0.3,0.35,0.45}-{0,105,555,1005,2755,5505,13505},0),2))</f>
        <v>0</v>
      </c>
      <c r="BK25" s="92">
        <f t="shared" si="7"/>
        <v>0</v>
      </c>
      <c r="BL25" s="109"/>
      <c r="BM25" s="92">
        <f t="shared" si="8"/>
        <v>0</v>
      </c>
      <c r="BN25" s="106"/>
      <c r="BR25" s="53">
        <f t="shared" si="0"/>
        <v>0</v>
      </c>
      <c r="BS25" s="111" t="e">
        <f t="shared" si="10"/>
        <v>#VALUE!</v>
      </c>
    </row>
    <row r="26" spans="1:71" ht="15" customHeight="1">
      <c r="A26" s="56">
        <v>20</v>
      </c>
      <c r="B26" s="59" t="str">
        <f t="shared" si="11"/>
        <v/>
      </c>
      <c r="C26" s="59" t="str">
        <f t="shared" si="12"/>
        <v/>
      </c>
      <c r="D26" s="59" t="str">
        <f t="shared" si="13"/>
        <v/>
      </c>
      <c r="E26" s="59"/>
      <c r="F26" s="58"/>
      <c r="G26" s="59"/>
      <c r="H26" s="59"/>
      <c r="I26" s="59"/>
      <c r="J26" s="71"/>
      <c r="K26" s="65" t="str">
        <f>IF(ISERROR(VLOOKUP(J26,#REF!,26,0)),"",VLOOKUP(J26,#REF!,26,0))</f>
        <v/>
      </c>
      <c r="L26" s="66" t="str">
        <f>IF(ISERROR(VLOOKUP(J26,#REF!,27,0)),"",VLOOKUP(J26,#REF!,27,0))</f>
        <v/>
      </c>
      <c r="M26" s="67" t="str">
        <f t="shared" si="15"/>
        <v/>
      </c>
      <c r="N26" s="69"/>
      <c r="O26" s="69"/>
      <c r="P26" s="70"/>
      <c r="Q26" s="80"/>
      <c r="R26" s="80"/>
      <c r="S26" s="80"/>
      <c r="T26" s="80"/>
      <c r="U26" s="80"/>
      <c r="V26" s="83">
        <f t="shared" si="2"/>
        <v>0</v>
      </c>
      <c r="W26" s="84"/>
      <c r="X26" s="79"/>
      <c r="Y26" s="79"/>
      <c r="Z26" s="88"/>
      <c r="AA26" s="90"/>
      <c r="AB26" s="90"/>
      <c r="AC26" s="88"/>
      <c r="AD26" s="88"/>
      <c r="AE26" s="88"/>
      <c r="AF26" s="89"/>
      <c r="AG26" s="97"/>
      <c r="AH26" s="97"/>
      <c r="AI26" s="85">
        <f t="shared" si="14"/>
        <v>0</v>
      </c>
      <c r="AJ26" s="97"/>
      <c r="AK26" s="97"/>
      <c r="AL26" s="99"/>
      <c r="AM26" s="97"/>
      <c r="AN26" s="97"/>
      <c r="AO26" s="97"/>
      <c r="AP26" s="99"/>
      <c r="AQ26" s="99"/>
      <c r="AR26" s="97"/>
      <c r="AS26" s="97"/>
      <c r="AT26" s="97"/>
      <c r="AU26" s="99"/>
      <c r="AV26" s="97"/>
      <c r="AW26" s="97"/>
      <c r="AX26" s="99"/>
      <c r="AY26" s="99"/>
      <c r="AZ26" s="99"/>
      <c r="BA26" s="105">
        <f t="shared" si="3"/>
        <v>0</v>
      </c>
      <c r="BB26" s="106"/>
      <c r="BC26" s="88"/>
      <c r="BD26" s="106"/>
      <c r="BE26" s="88"/>
      <c r="BF26" s="105">
        <f t="shared" si="4"/>
        <v>0</v>
      </c>
      <c r="BG26" s="105">
        <f t="shared" si="5"/>
        <v>0</v>
      </c>
      <c r="BH26" s="107"/>
      <c r="BI26" s="109"/>
      <c r="BJ26" s="110">
        <f>IF(G26="外教",ROUND(MAX((BG26-BH26-BI26-4800)*{0.03,0.1,0.2,0.25,0.3,0.35,0.45}-{0,105,555,1005,2755,5505,13505},0),2),ROUND(MAX((BG26-BH26-BI26-3500)*{0.03,0.1,0.2,0.25,0.3,0.35,0.45}-{0,105,555,1005,2755,5505,13505},0),2))</f>
        <v>0</v>
      </c>
      <c r="BK26" s="92">
        <f t="shared" si="7"/>
        <v>0</v>
      </c>
      <c r="BL26" s="109"/>
      <c r="BM26" s="92">
        <f t="shared" si="8"/>
        <v>0</v>
      </c>
      <c r="BN26" s="106"/>
      <c r="BR26" s="53">
        <f t="shared" si="0"/>
        <v>0</v>
      </c>
      <c r="BS26" s="111" t="e">
        <f t="shared" si="10"/>
        <v>#VALUE!</v>
      </c>
    </row>
    <row r="27" spans="1:71" ht="15" customHeight="1">
      <c r="A27" s="56">
        <v>21</v>
      </c>
      <c r="B27" s="59" t="str">
        <f t="shared" si="11"/>
        <v/>
      </c>
      <c r="C27" s="59" t="str">
        <f t="shared" si="12"/>
        <v/>
      </c>
      <c r="D27" s="59" t="str">
        <f t="shared" si="13"/>
        <v/>
      </c>
      <c r="E27" s="59"/>
      <c r="F27" s="58"/>
      <c r="G27" s="59"/>
      <c r="H27" s="59"/>
      <c r="I27" s="59"/>
      <c r="J27" s="71"/>
      <c r="K27" s="65" t="str">
        <f>IF(ISERROR(VLOOKUP(J27,#REF!,26,0)),"",VLOOKUP(J27,#REF!,26,0))</f>
        <v/>
      </c>
      <c r="L27" s="66" t="str">
        <f>IF(ISERROR(VLOOKUP(J27,#REF!,27,0)),"",VLOOKUP(J27,#REF!,27,0))</f>
        <v/>
      </c>
      <c r="M27" s="67" t="str">
        <f t="shared" si="15"/>
        <v/>
      </c>
      <c r="N27" s="69"/>
      <c r="O27" s="69"/>
      <c r="P27" s="70"/>
      <c r="Q27" s="80"/>
      <c r="R27" s="80"/>
      <c r="S27" s="80"/>
      <c r="T27" s="80"/>
      <c r="U27" s="80"/>
      <c r="V27" s="83">
        <f t="shared" si="2"/>
        <v>0</v>
      </c>
      <c r="W27" s="84"/>
      <c r="X27" s="79"/>
      <c r="Y27" s="79"/>
      <c r="Z27" s="88"/>
      <c r="AA27" s="90"/>
      <c r="AB27" s="90"/>
      <c r="AC27" s="88"/>
      <c r="AD27" s="88"/>
      <c r="AE27" s="88"/>
      <c r="AF27" s="89"/>
      <c r="AG27" s="97"/>
      <c r="AH27" s="97"/>
      <c r="AI27" s="85">
        <f t="shared" si="14"/>
        <v>0</v>
      </c>
      <c r="AJ27" s="97"/>
      <c r="AK27" s="97"/>
      <c r="AL27" s="99"/>
      <c r="AM27" s="97"/>
      <c r="AN27" s="97"/>
      <c r="AO27" s="97"/>
      <c r="AP27" s="99"/>
      <c r="AQ27" s="99"/>
      <c r="AR27" s="97"/>
      <c r="AS27" s="97"/>
      <c r="AT27" s="97"/>
      <c r="AU27" s="99"/>
      <c r="AV27" s="97"/>
      <c r="AW27" s="97"/>
      <c r="AX27" s="99"/>
      <c r="AY27" s="99"/>
      <c r="AZ27" s="99"/>
      <c r="BA27" s="105">
        <f t="shared" si="3"/>
        <v>0</v>
      </c>
      <c r="BB27" s="106"/>
      <c r="BC27" s="88"/>
      <c r="BD27" s="88"/>
      <c r="BE27" s="88"/>
      <c r="BF27" s="105">
        <f t="shared" si="4"/>
        <v>0</v>
      </c>
      <c r="BG27" s="105">
        <f t="shared" si="5"/>
        <v>0</v>
      </c>
      <c r="BH27" s="107"/>
      <c r="BI27" s="109"/>
      <c r="BJ27" s="110">
        <f>IF(G27="外教",ROUND(MAX((BG27-BH27-BI27-4800)*{0.03,0.1,0.2,0.25,0.3,0.35,0.45}-{0,105,555,1005,2755,5505,13505},0),2),ROUND(MAX((BG27-BH27-BI27-3500)*{0.03,0.1,0.2,0.25,0.3,0.35,0.45}-{0,105,555,1005,2755,5505,13505},0),2))</f>
        <v>0</v>
      </c>
      <c r="BK27" s="92">
        <f t="shared" si="7"/>
        <v>0</v>
      </c>
      <c r="BL27" s="109"/>
      <c r="BM27" s="92">
        <f t="shared" si="8"/>
        <v>0</v>
      </c>
      <c r="BN27" s="106"/>
      <c r="BR27" s="53">
        <f t="shared" si="0"/>
        <v>0</v>
      </c>
      <c r="BS27" s="111" t="e">
        <f t="shared" si="10"/>
        <v>#VALUE!</v>
      </c>
    </row>
    <row r="28" spans="1:71" ht="15" customHeight="1">
      <c r="A28" s="56">
        <v>22</v>
      </c>
      <c r="B28" s="59" t="str">
        <f t="shared" si="11"/>
        <v/>
      </c>
      <c r="C28" s="59" t="str">
        <f t="shared" si="12"/>
        <v/>
      </c>
      <c r="D28" s="59" t="str">
        <f t="shared" si="13"/>
        <v/>
      </c>
      <c r="E28" s="59"/>
      <c r="F28" s="58"/>
      <c r="G28" s="59"/>
      <c r="H28" s="59"/>
      <c r="I28" s="59"/>
      <c r="J28" s="71"/>
      <c r="K28" s="65" t="str">
        <f>IF(ISERROR(VLOOKUP(J28,#REF!,26,0)),"",VLOOKUP(J28,#REF!,26,0))</f>
        <v/>
      </c>
      <c r="L28" s="66" t="str">
        <f>IF(ISERROR(VLOOKUP(J28,#REF!,27,0)),"",VLOOKUP(J28,#REF!,27,0))</f>
        <v/>
      </c>
      <c r="M28" s="67" t="str">
        <f t="shared" si="15"/>
        <v/>
      </c>
      <c r="N28" s="69"/>
      <c r="O28" s="69"/>
      <c r="P28" s="70"/>
      <c r="Q28" s="80"/>
      <c r="R28" s="80"/>
      <c r="S28" s="80"/>
      <c r="T28" s="80"/>
      <c r="U28" s="80"/>
      <c r="V28" s="83">
        <f t="shared" si="2"/>
        <v>0</v>
      </c>
      <c r="W28" s="84"/>
      <c r="X28" s="79"/>
      <c r="Y28" s="79"/>
      <c r="Z28" s="88"/>
      <c r="AA28" s="90"/>
      <c r="AB28" s="90"/>
      <c r="AC28" s="88"/>
      <c r="AD28" s="88"/>
      <c r="AE28" s="88"/>
      <c r="AF28" s="89"/>
      <c r="AG28" s="97"/>
      <c r="AH28" s="97"/>
      <c r="AI28" s="85">
        <f t="shared" si="14"/>
        <v>0</v>
      </c>
      <c r="AJ28" s="97"/>
      <c r="AK28" s="97"/>
      <c r="AL28" s="99"/>
      <c r="AM28" s="97"/>
      <c r="AN28" s="97"/>
      <c r="AO28" s="97"/>
      <c r="AP28" s="99"/>
      <c r="AQ28" s="99"/>
      <c r="AR28" s="97"/>
      <c r="AS28" s="97"/>
      <c r="AT28" s="97"/>
      <c r="AU28" s="99"/>
      <c r="AV28" s="97"/>
      <c r="AW28" s="97"/>
      <c r="AX28" s="99"/>
      <c r="AY28" s="99"/>
      <c r="AZ28" s="99"/>
      <c r="BA28" s="105">
        <f t="shared" si="3"/>
        <v>0</v>
      </c>
      <c r="BB28" s="106"/>
      <c r="BC28" s="88"/>
      <c r="BD28" s="88"/>
      <c r="BE28" s="88"/>
      <c r="BF28" s="105">
        <f t="shared" si="4"/>
        <v>0</v>
      </c>
      <c r="BG28" s="105">
        <f t="shared" si="5"/>
        <v>0</v>
      </c>
      <c r="BH28" s="107"/>
      <c r="BI28" s="109"/>
      <c r="BJ28" s="110">
        <f>IF(G28="外教",ROUND(MAX((BG28-BH28-BI28-4800)*{0.03,0.1,0.2,0.25,0.3,0.35,0.45}-{0,105,555,1005,2755,5505,13505},0),2),ROUND(MAX((BG28-BH28-BI28-3500)*{0.03,0.1,0.2,0.25,0.3,0.35,0.45}-{0,105,555,1005,2755,5505,13505},0),2))</f>
        <v>0</v>
      </c>
      <c r="BK28" s="92">
        <f t="shared" si="7"/>
        <v>0</v>
      </c>
      <c r="BL28" s="109"/>
      <c r="BM28" s="92">
        <f t="shared" si="8"/>
        <v>0</v>
      </c>
      <c r="BN28" s="106"/>
      <c r="BR28" s="53">
        <f t="shared" si="0"/>
        <v>0</v>
      </c>
      <c r="BS28" s="111" t="e">
        <f t="shared" si="10"/>
        <v>#VALUE!</v>
      </c>
    </row>
    <row r="29" spans="1:71" ht="15" customHeight="1">
      <c r="A29" s="56">
        <v>23</v>
      </c>
      <c r="B29" s="59" t="str">
        <f t="shared" si="11"/>
        <v/>
      </c>
      <c r="C29" s="59" t="str">
        <f t="shared" si="12"/>
        <v/>
      </c>
      <c r="D29" s="59" t="str">
        <f t="shared" si="13"/>
        <v/>
      </c>
      <c r="E29" s="59"/>
      <c r="F29" s="58"/>
      <c r="G29" s="59"/>
      <c r="H29" s="59"/>
      <c r="I29" s="59"/>
      <c r="J29" s="71"/>
      <c r="K29" s="65" t="str">
        <f>IF(ISERROR(VLOOKUP(J29,#REF!,26,0)),"",VLOOKUP(J29,#REF!,26,0))</f>
        <v/>
      </c>
      <c r="L29" s="66" t="str">
        <f>IF(ISERROR(VLOOKUP(J29,#REF!,27,0)),"",VLOOKUP(J29,#REF!,27,0))</f>
        <v/>
      </c>
      <c r="M29" s="67" t="str">
        <f t="shared" si="15"/>
        <v/>
      </c>
      <c r="N29" s="69"/>
      <c r="O29" s="69"/>
      <c r="P29" s="70"/>
      <c r="Q29" s="80"/>
      <c r="R29" s="80"/>
      <c r="S29" s="80"/>
      <c r="T29" s="80"/>
      <c r="U29" s="80"/>
      <c r="V29" s="83">
        <f t="shared" si="2"/>
        <v>0</v>
      </c>
      <c r="W29" s="84"/>
      <c r="X29" s="79"/>
      <c r="Y29" s="79"/>
      <c r="Z29" s="88"/>
      <c r="AA29" s="90"/>
      <c r="AB29" s="90"/>
      <c r="AC29" s="88"/>
      <c r="AD29" s="88"/>
      <c r="AE29" s="88"/>
      <c r="AF29" s="89"/>
      <c r="AG29" s="97"/>
      <c r="AH29" s="97"/>
      <c r="AI29" s="85">
        <f t="shared" si="14"/>
        <v>0</v>
      </c>
      <c r="AJ29" s="97"/>
      <c r="AK29" s="97"/>
      <c r="AL29" s="99"/>
      <c r="AM29" s="97"/>
      <c r="AN29" s="97"/>
      <c r="AO29" s="97"/>
      <c r="AP29" s="99"/>
      <c r="AQ29" s="99"/>
      <c r="AR29" s="97"/>
      <c r="AS29" s="97"/>
      <c r="AT29" s="97"/>
      <c r="AU29" s="99"/>
      <c r="AV29" s="97"/>
      <c r="AW29" s="97"/>
      <c r="AX29" s="99"/>
      <c r="AY29" s="99"/>
      <c r="AZ29" s="99"/>
      <c r="BA29" s="105">
        <f t="shared" si="3"/>
        <v>0</v>
      </c>
      <c r="BB29" s="106"/>
      <c r="BC29" s="88"/>
      <c r="BD29" s="88"/>
      <c r="BE29" s="88"/>
      <c r="BF29" s="105">
        <f t="shared" si="4"/>
        <v>0</v>
      </c>
      <c r="BG29" s="105">
        <f t="shared" si="5"/>
        <v>0</v>
      </c>
      <c r="BH29" s="107"/>
      <c r="BI29" s="109"/>
      <c r="BJ29" s="110">
        <f>IF(G29="外教",ROUND(MAX((BG29-BH29-BI29-4800)*{0.03,0.1,0.2,0.25,0.3,0.35,0.45}-{0,105,555,1005,2755,5505,13505},0),2),ROUND(MAX((BG29-BH29-BI29-3500)*{0.03,0.1,0.2,0.25,0.3,0.35,0.45}-{0,105,555,1005,2755,5505,13505},0),2))</f>
        <v>0</v>
      </c>
      <c r="BK29" s="92">
        <f t="shared" si="7"/>
        <v>0</v>
      </c>
      <c r="BL29" s="109"/>
      <c r="BM29" s="92">
        <f t="shared" si="8"/>
        <v>0</v>
      </c>
      <c r="BN29" s="106"/>
      <c r="BR29" s="53">
        <f t="shared" si="0"/>
        <v>0</v>
      </c>
      <c r="BS29" s="111" t="e">
        <f t="shared" si="10"/>
        <v>#VALUE!</v>
      </c>
    </row>
    <row r="30" spans="1:71" ht="15" customHeight="1">
      <c r="A30" s="56">
        <v>24</v>
      </c>
      <c r="B30" s="59" t="str">
        <f t="shared" si="11"/>
        <v/>
      </c>
      <c r="C30" s="59" t="str">
        <f t="shared" si="12"/>
        <v/>
      </c>
      <c r="D30" s="59" t="str">
        <f t="shared" si="13"/>
        <v/>
      </c>
      <c r="E30" s="59"/>
      <c r="F30" s="58"/>
      <c r="G30" s="59"/>
      <c r="H30" s="59"/>
      <c r="I30" s="59"/>
      <c r="J30" s="71"/>
      <c r="K30" s="65" t="str">
        <f>IF(ISERROR(VLOOKUP(J30,#REF!,26,0)),"",VLOOKUP(J30,#REF!,26,0))</f>
        <v/>
      </c>
      <c r="L30" s="66" t="str">
        <f>IF(ISERROR(VLOOKUP(J30,#REF!,27,0)),"",VLOOKUP(J30,#REF!,27,0))</f>
        <v/>
      </c>
      <c r="M30" s="67" t="str">
        <f t="shared" si="15"/>
        <v/>
      </c>
      <c r="N30" s="69"/>
      <c r="O30" s="69"/>
      <c r="P30" s="70"/>
      <c r="Q30" s="80"/>
      <c r="R30" s="80"/>
      <c r="S30" s="80"/>
      <c r="T30" s="80"/>
      <c r="U30" s="80"/>
      <c r="V30" s="83">
        <f t="shared" si="2"/>
        <v>0</v>
      </c>
      <c r="W30" s="84"/>
      <c r="X30" s="79"/>
      <c r="Y30" s="79"/>
      <c r="Z30" s="88"/>
      <c r="AA30" s="90"/>
      <c r="AB30" s="90"/>
      <c r="AC30" s="88"/>
      <c r="AD30" s="88"/>
      <c r="AE30" s="88"/>
      <c r="AF30" s="89"/>
      <c r="AG30" s="97"/>
      <c r="AH30" s="97"/>
      <c r="AI30" s="85">
        <f t="shared" si="14"/>
        <v>0</v>
      </c>
      <c r="AJ30" s="97"/>
      <c r="AK30" s="97"/>
      <c r="AL30" s="99"/>
      <c r="AM30" s="97"/>
      <c r="AN30" s="97"/>
      <c r="AO30" s="97"/>
      <c r="AP30" s="99"/>
      <c r="AQ30" s="99"/>
      <c r="AR30" s="97"/>
      <c r="AS30" s="97"/>
      <c r="AT30" s="97"/>
      <c r="AU30" s="99"/>
      <c r="AV30" s="97"/>
      <c r="AW30" s="97"/>
      <c r="AX30" s="99"/>
      <c r="AY30" s="99"/>
      <c r="AZ30" s="99"/>
      <c r="BA30" s="105">
        <f t="shared" si="3"/>
        <v>0</v>
      </c>
      <c r="BB30" s="106"/>
      <c r="BC30" s="88"/>
      <c r="BD30" s="88"/>
      <c r="BE30" s="88"/>
      <c r="BF30" s="105">
        <f t="shared" si="4"/>
        <v>0</v>
      </c>
      <c r="BG30" s="105">
        <f t="shared" si="5"/>
        <v>0</v>
      </c>
      <c r="BH30" s="107"/>
      <c r="BI30" s="109"/>
      <c r="BJ30" s="110">
        <f>IF(G30="外教",ROUND(MAX((BG30-BH30-BI30-4800)*{0.03,0.1,0.2,0.25,0.3,0.35,0.45}-{0,105,555,1005,2755,5505,13505},0),2),ROUND(MAX((BG30-BH30-BI30-3500)*{0.03,0.1,0.2,0.25,0.3,0.35,0.45}-{0,105,555,1005,2755,5505,13505},0),2))</f>
        <v>0</v>
      </c>
      <c r="BK30" s="92">
        <f t="shared" si="7"/>
        <v>0</v>
      </c>
      <c r="BL30" s="109"/>
      <c r="BM30" s="92">
        <f t="shared" si="8"/>
        <v>0</v>
      </c>
      <c r="BN30" s="106"/>
      <c r="BR30" s="53">
        <f t="shared" si="0"/>
        <v>0</v>
      </c>
      <c r="BS30" s="111" t="e">
        <f t="shared" si="10"/>
        <v>#VALUE!</v>
      </c>
    </row>
    <row r="31" spans="1:71" ht="15" customHeight="1">
      <c r="A31" s="56">
        <v>25</v>
      </c>
      <c r="B31" s="59" t="str">
        <f t="shared" si="11"/>
        <v/>
      </c>
      <c r="C31" s="59" t="str">
        <f t="shared" si="12"/>
        <v/>
      </c>
      <c r="D31" s="59" t="str">
        <f t="shared" si="13"/>
        <v/>
      </c>
      <c r="E31" s="59"/>
      <c r="F31" s="58"/>
      <c r="G31" s="59"/>
      <c r="H31" s="59"/>
      <c r="I31" s="59"/>
      <c r="J31" s="71"/>
      <c r="K31" s="65" t="str">
        <f>IF(ISERROR(VLOOKUP(J31,#REF!,26,0)),"",VLOOKUP(J31,#REF!,26,0))</f>
        <v/>
      </c>
      <c r="L31" s="66" t="str">
        <f>IF(ISERROR(VLOOKUP(J31,#REF!,27,0)),"",VLOOKUP(J31,#REF!,27,0))</f>
        <v/>
      </c>
      <c r="M31" s="67" t="str">
        <f t="shared" si="15"/>
        <v/>
      </c>
      <c r="N31" s="69"/>
      <c r="O31" s="69"/>
      <c r="P31" s="70"/>
      <c r="Q31" s="80"/>
      <c r="R31" s="80"/>
      <c r="S31" s="80"/>
      <c r="T31" s="80"/>
      <c r="U31" s="80"/>
      <c r="V31" s="83">
        <f t="shared" si="2"/>
        <v>0</v>
      </c>
      <c r="W31" s="84"/>
      <c r="X31" s="79"/>
      <c r="Y31" s="79"/>
      <c r="Z31" s="88"/>
      <c r="AA31" s="90"/>
      <c r="AB31" s="90"/>
      <c r="AC31" s="88"/>
      <c r="AD31" s="88"/>
      <c r="AE31" s="88"/>
      <c r="AF31" s="89"/>
      <c r="AG31" s="97"/>
      <c r="AH31" s="97"/>
      <c r="AI31" s="85">
        <f t="shared" si="14"/>
        <v>0</v>
      </c>
      <c r="AJ31" s="97"/>
      <c r="AK31" s="97"/>
      <c r="AL31" s="99"/>
      <c r="AM31" s="97"/>
      <c r="AN31" s="97"/>
      <c r="AO31" s="97"/>
      <c r="AP31" s="99"/>
      <c r="AQ31" s="99"/>
      <c r="AR31" s="97"/>
      <c r="AS31" s="97"/>
      <c r="AT31" s="97"/>
      <c r="AU31" s="99"/>
      <c r="AV31" s="97"/>
      <c r="AW31" s="97"/>
      <c r="AX31" s="99"/>
      <c r="AY31" s="99"/>
      <c r="AZ31" s="99"/>
      <c r="BA31" s="105">
        <f t="shared" si="3"/>
        <v>0</v>
      </c>
      <c r="BB31" s="106"/>
      <c r="BC31" s="88"/>
      <c r="BD31" s="88"/>
      <c r="BE31" s="88"/>
      <c r="BF31" s="105">
        <f t="shared" si="4"/>
        <v>0</v>
      </c>
      <c r="BG31" s="105">
        <f t="shared" si="5"/>
        <v>0</v>
      </c>
      <c r="BH31" s="107"/>
      <c r="BI31" s="109"/>
      <c r="BJ31" s="110">
        <f>IF(G31="外教",ROUND(MAX((BG31-BH31-BI31-4800)*{0.03,0.1,0.2,0.25,0.3,0.35,0.45}-{0,105,555,1005,2755,5505,13505},0),2),ROUND(MAX((BG31-BH31-BI31-3500)*{0.03,0.1,0.2,0.25,0.3,0.35,0.45}-{0,105,555,1005,2755,5505,13505},0),2))</f>
        <v>0</v>
      </c>
      <c r="BK31" s="92">
        <f t="shared" si="7"/>
        <v>0</v>
      </c>
      <c r="BL31" s="109"/>
      <c r="BM31" s="92">
        <f t="shared" si="8"/>
        <v>0</v>
      </c>
      <c r="BN31" s="106"/>
      <c r="BR31" s="53">
        <f t="shared" si="0"/>
        <v>0</v>
      </c>
      <c r="BS31" s="111" t="e">
        <f t="shared" si="10"/>
        <v>#VALUE!</v>
      </c>
    </row>
    <row r="32" spans="1:71" ht="15" customHeight="1">
      <c r="A32" s="56">
        <v>26</v>
      </c>
      <c r="B32" s="59" t="str">
        <f t="shared" si="11"/>
        <v/>
      </c>
      <c r="C32" s="59" t="str">
        <f t="shared" si="12"/>
        <v/>
      </c>
      <c r="D32" s="59" t="str">
        <f t="shared" si="13"/>
        <v/>
      </c>
      <c r="E32" s="59"/>
      <c r="F32" s="58"/>
      <c r="G32" s="59"/>
      <c r="H32" s="59"/>
      <c r="I32" s="59"/>
      <c r="J32" s="71"/>
      <c r="K32" s="65" t="str">
        <f>IF(ISERROR(VLOOKUP(J32,#REF!,26,0)),"",VLOOKUP(J32,#REF!,26,0))</f>
        <v/>
      </c>
      <c r="L32" s="66" t="str">
        <f>IF(ISERROR(VLOOKUP(J32,#REF!,27,0)),"",VLOOKUP(J32,#REF!,27,0))</f>
        <v/>
      </c>
      <c r="M32" s="67" t="str">
        <f t="shared" si="15"/>
        <v/>
      </c>
      <c r="N32" s="69"/>
      <c r="O32" s="69"/>
      <c r="P32" s="70"/>
      <c r="Q32" s="80"/>
      <c r="R32" s="80"/>
      <c r="S32" s="80"/>
      <c r="T32" s="80"/>
      <c r="U32" s="80"/>
      <c r="V32" s="83">
        <f t="shared" si="2"/>
        <v>0</v>
      </c>
      <c r="W32" s="84"/>
      <c r="X32" s="79"/>
      <c r="Y32" s="79"/>
      <c r="Z32" s="88"/>
      <c r="AA32" s="90"/>
      <c r="AB32" s="90"/>
      <c r="AC32" s="88"/>
      <c r="AD32" s="88"/>
      <c r="AE32" s="88"/>
      <c r="AF32" s="89"/>
      <c r="AG32" s="97"/>
      <c r="AH32" s="97"/>
      <c r="AI32" s="85">
        <f t="shared" si="14"/>
        <v>0</v>
      </c>
      <c r="AJ32" s="97"/>
      <c r="AK32" s="97"/>
      <c r="AL32" s="99"/>
      <c r="AM32" s="97"/>
      <c r="AN32" s="97"/>
      <c r="AO32" s="97"/>
      <c r="AP32" s="99"/>
      <c r="AQ32" s="99"/>
      <c r="AR32" s="97"/>
      <c r="AS32" s="97"/>
      <c r="AT32" s="97"/>
      <c r="AU32" s="99"/>
      <c r="AV32" s="97"/>
      <c r="AW32" s="97"/>
      <c r="AX32" s="99"/>
      <c r="AY32" s="99"/>
      <c r="AZ32" s="99"/>
      <c r="BA32" s="105">
        <f t="shared" si="3"/>
        <v>0</v>
      </c>
      <c r="BB32" s="106"/>
      <c r="BC32" s="88"/>
      <c r="BD32" s="106"/>
      <c r="BE32" s="88"/>
      <c r="BF32" s="105">
        <f t="shared" si="4"/>
        <v>0</v>
      </c>
      <c r="BG32" s="105">
        <f t="shared" si="5"/>
        <v>0</v>
      </c>
      <c r="BH32" s="107"/>
      <c r="BI32" s="109"/>
      <c r="BJ32" s="110">
        <f>IF(G32="外教",ROUND(MAX((BG32-BH32-BI32-4800)*{0.03,0.1,0.2,0.25,0.3,0.35,0.45}-{0,105,555,1005,2755,5505,13505},0),2),ROUND(MAX((BG32-BH32-BI32-3500)*{0.03,0.1,0.2,0.25,0.3,0.35,0.45}-{0,105,555,1005,2755,5505,13505},0),2))</f>
        <v>0</v>
      </c>
      <c r="BK32" s="92">
        <f t="shared" si="7"/>
        <v>0</v>
      </c>
      <c r="BL32" s="109"/>
      <c r="BM32" s="92">
        <f t="shared" si="8"/>
        <v>0</v>
      </c>
      <c r="BN32" s="106"/>
      <c r="BR32" s="53">
        <f t="shared" si="0"/>
        <v>0</v>
      </c>
      <c r="BS32" s="111" t="e">
        <f t="shared" si="10"/>
        <v>#VALUE!</v>
      </c>
    </row>
    <row r="33" spans="1:83" ht="15" customHeight="1">
      <c r="A33" s="56">
        <v>27</v>
      </c>
      <c r="B33" s="59" t="str">
        <f t="shared" si="11"/>
        <v/>
      </c>
      <c r="C33" s="59" t="str">
        <f t="shared" si="12"/>
        <v/>
      </c>
      <c r="D33" s="59" t="str">
        <f t="shared" si="13"/>
        <v/>
      </c>
      <c r="E33" s="59"/>
      <c r="F33" s="58"/>
      <c r="G33" s="59"/>
      <c r="H33" s="59"/>
      <c r="I33" s="59"/>
      <c r="J33" s="71"/>
      <c r="K33" s="65" t="str">
        <f>IF(ISERROR(VLOOKUP(J33,#REF!,26,0)),"",VLOOKUP(J33,#REF!,26,0))</f>
        <v/>
      </c>
      <c r="L33" s="66" t="str">
        <f>IF(ISERROR(VLOOKUP(J33,#REF!,27,0)),"",VLOOKUP(J33,#REF!,27,0))</f>
        <v/>
      </c>
      <c r="M33" s="67" t="str">
        <f t="shared" si="15"/>
        <v/>
      </c>
      <c r="N33" s="69"/>
      <c r="O33" s="69"/>
      <c r="P33" s="70"/>
      <c r="Q33" s="80"/>
      <c r="R33" s="80"/>
      <c r="S33" s="80"/>
      <c r="T33" s="80"/>
      <c r="U33" s="80"/>
      <c r="V33" s="83">
        <f t="shared" si="2"/>
        <v>0</v>
      </c>
      <c r="W33" s="84"/>
      <c r="X33" s="79"/>
      <c r="Y33" s="79"/>
      <c r="Z33" s="88"/>
      <c r="AA33" s="90"/>
      <c r="AB33" s="90"/>
      <c r="AC33" s="88"/>
      <c r="AD33" s="88"/>
      <c r="AE33" s="88"/>
      <c r="AF33" s="89"/>
      <c r="AG33" s="97"/>
      <c r="AH33" s="97"/>
      <c r="AI33" s="85">
        <f t="shared" si="14"/>
        <v>0</v>
      </c>
      <c r="AJ33" s="97"/>
      <c r="AK33" s="97"/>
      <c r="AL33" s="99"/>
      <c r="AM33" s="97"/>
      <c r="AN33" s="97"/>
      <c r="AO33" s="97"/>
      <c r="AP33" s="99"/>
      <c r="AQ33" s="99"/>
      <c r="AR33" s="97"/>
      <c r="AS33" s="97"/>
      <c r="AT33" s="97"/>
      <c r="AU33" s="99"/>
      <c r="AV33" s="97"/>
      <c r="AW33" s="97"/>
      <c r="AX33" s="99"/>
      <c r="AY33" s="99"/>
      <c r="AZ33" s="99"/>
      <c r="BA33" s="105">
        <f t="shared" si="3"/>
        <v>0</v>
      </c>
      <c r="BB33" s="106"/>
      <c r="BC33" s="88"/>
      <c r="BD33" s="88"/>
      <c r="BE33" s="88"/>
      <c r="BF33" s="105">
        <f t="shared" si="4"/>
        <v>0</v>
      </c>
      <c r="BG33" s="105">
        <f t="shared" si="5"/>
        <v>0</v>
      </c>
      <c r="BH33" s="107"/>
      <c r="BI33" s="109"/>
      <c r="BJ33" s="110">
        <f>IF(G33="外教",ROUND(MAX((BG33-BH33-BI33-4800)*{0.03,0.1,0.2,0.25,0.3,0.35,0.45}-{0,105,555,1005,2755,5505,13505},0),2),ROUND(MAX((BG33-BH33-BI33-3500)*{0.03,0.1,0.2,0.25,0.3,0.35,0.45}-{0,105,555,1005,2755,5505,13505},0),2))</f>
        <v>0</v>
      </c>
      <c r="BK33" s="92">
        <f t="shared" si="7"/>
        <v>0</v>
      </c>
      <c r="BL33" s="109"/>
      <c r="BM33" s="92">
        <f t="shared" si="8"/>
        <v>0</v>
      </c>
      <c r="BN33" s="106"/>
      <c r="BR33" s="53">
        <f t="shared" si="0"/>
        <v>0</v>
      </c>
      <c r="BS33" s="111" t="e">
        <f t="shared" si="10"/>
        <v>#VALUE!</v>
      </c>
    </row>
    <row r="34" spans="1:83" s="48" customFormat="1" ht="23.25" customHeight="1">
      <c r="A34" s="458" t="s">
        <v>91</v>
      </c>
      <c r="B34" s="459"/>
      <c r="C34" s="459"/>
      <c r="D34" s="459"/>
      <c r="E34" s="459"/>
      <c r="F34" s="459"/>
      <c r="G34" s="459"/>
      <c r="H34" s="459"/>
      <c r="I34" s="459"/>
      <c r="J34" s="459"/>
      <c r="K34" s="459"/>
      <c r="L34" s="459"/>
      <c r="M34" s="459"/>
      <c r="N34" s="459"/>
      <c r="O34" s="459"/>
      <c r="P34" s="460"/>
      <c r="Q34" s="85">
        <f>SUM(Q7:Q33)</f>
        <v>194</v>
      </c>
      <c r="R34" s="85">
        <f t="shared" ref="R34:BM34" si="16">SUM(R7:R33)</f>
        <v>68</v>
      </c>
      <c r="S34" s="85">
        <f t="shared" si="16"/>
        <v>1085</v>
      </c>
      <c r="T34" s="85">
        <f t="shared" si="16"/>
        <v>0</v>
      </c>
      <c r="U34" s="85">
        <f t="shared" si="16"/>
        <v>371</v>
      </c>
      <c r="V34" s="85">
        <f t="shared" si="16"/>
        <v>57505</v>
      </c>
      <c r="W34" s="85">
        <f t="shared" si="16"/>
        <v>1.92</v>
      </c>
      <c r="X34" s="85">
        <f t="shared" si="16"/>
        <v>0</v>
      </c>
      <c r="Y34" s="85"/>
      <c r="Z34" s="85">
        <f t="shared" si="16"/>
        <v>0</v>
      </c>
      <c r="AA34" s="85">
        <f t="shared" si="16"/>
        <v>0</v>
      </c>
      <c r="AB34" s="85">
        <f t="shared" si="16"/>
        <v>0</v>
      </c>
      <c r="AC34" s="85">
        <f t="shared" si="16"/>
        <v>0</v>
      </c>
      <c r="AD34" s="85">
        <f t="shared" si="16"/>
        <v>0</v>
      </c>
      <c r="AE34" s="85">
        <f t="shared" si="16"/>
        <v>0</v>
      </c>
      <c r="AF34" s="85">
        <f t="shared" si="16"/>
        <v>0</v>
      </c>
      <c r="AG34" s="85">
        <f t="shared" si="16"/>
        <v>0</v>
      </c>
      <c r="AH34" s="85">
        <f t="shared" si="16"/>
        <v>0</v>
      </c>
      <c r="AI34" s="85">
        <f t="shared" si="16"/>
        <v>21583.85</v>
      </c>
      <c r="AJ34" s="85">
        <f t="shared" si="16"/>
        <v>0</v>
      </c>
      <c r="AK34" s="85">
        <f t="shared" si="16"/>
        <v>0</v>
      </c>
      <c r="AL34" s="85">
        <f t="shared" si="16"/>
        <v>0</v>
      </c>
      <c r="AM34" s="85">
        <f t="shared" si="16"/>
        <v>0</v>
      </c>
      <c r="AN34" s="85">
        <f t="shared" si="16"/>
        <v>0</v>
      </c>
      <c r="AO34" s="85">
        <f t="shared" si="16"/>
        <v>3266</v>
      </c>
      <c r="AP34" s="85">
        <f t="shared" si="16"/>
        <v>0</v>
      </c>
      <c r="AQ34" s="85">
        <f t="shared" si="16"/>
        <v>0</v>
      </c>
      <c r="AR34" s="85">
        <f t="shared" si="16"/>
        <v>0</v>
      </c>
      <c r="AS34" s="85"/>
      <c r="AT34" s="85">
        <f t="shared" si="16"/>
        <v>0</v>
      </c>
      <c r="AU34" s="85">
        <f t="shared" si="16"/>
        <v>1400</v>
      </c>
      <c r="AV34" s="85">
        <f t="shared" si="16"/>
        <v>0</v>
      </c>
      <c r="AW34" s="85">
        <f t="shared" si="16"/>
        <v>0</v>
      </c>
      <c r="AX34" s="85">
        <f t="shared" si="16"/>
        <v>8900</v>
      </c>
      <c r="AY34" s="85">
        <f t="shared" si="16"/>
        <v>1338</v>
      </c>
      <c r="AZ34" s="85">
        <f t="shared" si="16"/>
        <v>8052</v>
      </c>
      <c r="BA34" s="85">
        <f t="shared" si="16"/>
        <v>22956</v>
      </c>
      <c r="BB34" s="85">
        <f t="shared" si="16"/>
        <v>-160</v>
      </c>
      <c r="BC34" s="85">
        <f t="shared" si="16"/>
        <v>0</v>
      </c>
      <c r="BD34" s="85">
        <f t="shared" si="16"/>
        <v>0</v>
      </c>
      <c r="BE34" s="85">
        <f t="shared" si="16"/>
        <v>0</v>
      </c>
      <c r="BF34" s="85">
        <f t="shared" si="16"/>
        <v>-160</v>
      </c>
      <c r="BG34" s="85">
        <f t="shared" si="16"/>
        <v>44379.85</v>
      </c>
      <c r="BH34" s="85">
        <f t="shared" si="16"/>
        <v>700</v>
      </c>
      <c r="BI34" s="85">
        <f t="shared" si="16"/>
        <v>2222.0100000000002</v>
      </c>
      <c r="BJ34" s="85">
        <f t="shared" si="16"/>
        <v>856.06000000000006</v>
      </c>
      <c r="BK34" s="85">
        <f t="shared" si="16"/>
        <v>40601.78</v>
      </c>
      <c r="BL34" s="85">
        <f t="shared" si="16"/>
        <v>0</v>
      </c>
      <c r="BM34" s="85">
        <f t="shared" si="16"/>
        <v>40601.78</v>
      </c>
      <c r="BN34" s="85"/>
      <c r="BO34" s="51"/>
      <c r="BP34" s="51"/>
      <c r="BQ34" s="51"/>
      <c r="BR34" s="51"/>
      <c r="BS34" s="51"/>
      <c r="BT34" s="51"/>
      <c r="BU34" s="51"/>
      <c r="BV34" s="51"/>
      <c r="BW34" s="51"/>
      <c r="BX34" s="51"/>
      <c r="BY34" s="51"/>
      <c r="BZ34" s="51"/>
      <c r="CA34" s="51"/>
      <c r="CB34" s="51"/>
      <c r="CC34" s="51"/>
      <c r="CD34" s="51"/>
      <c r="CE34" s="51"/>
    </row>
    <row r="35" spans="1:83" s="48" customFormat="1" ht="23.25" customHeight="1">
      <c r="A35" s="55"/>
      <c r="F35" s="55"/>
      <c r="G35" s="48" t="s">
        <v>92</v>
      </c>
      <c r="H35" s="465" t="s">
        <v>79</v>
      </c>
      <c r="I35" s="465"/>
      <c r="K35" s="55"/>
      <c r="L35" s="55"/>
      <c r="M35" s="72" t="s">
        <v>93</v>
      </c>
      <c r="N35" s="465" t="s">
        <v>94</v>
      </c>
      <c r="O35" s="465"/>
      <c r="P35" s="55"/>
      <c r="Q35" s="466" t="s">
        <v>95</v>
      </c>
      <c r="R35" s="466"/>
      <c r="S35" s="465"/>
      <c r="T35" s="465"/>
      <c r="AF35" s="55"/>
      <c r="AG35" s="55"/>
      <c r="AH35" s="55"/>
      <c r="AI35" s="55"/>
      <c r="AJ35" s="55"/>
      <c r="AK35" s="55"/>
      <c r="AL35" s="55"/>
      <c r="AM35" s="55"/>
      <c r="AN35" s="55"/>
      <c r="AO35" s="55"/>
      <c r="AP35" s="55"/>
      <c r="AQ35" s="55"/>
      <c r="AR35" s="55"/>
      <c r="AS35" s="55"/>
      <c r="AT35" s="55"/>
      <c r="AU35" s="55"/>
      <c r="AV35" s="55"/>
      <c r="AW35" s="55"/>
      <c r="AX35" s="55"/>
      <c r="AY35" s="55">
        <f>3*12*60.84*0.105</f>
        <v>229.97520000000003</v>
      </c>
      <c r="AZ35" s="55">
        <f>1.5*2*12*73.46*0.13</f>
        <v>343.7928</v>
      </c>
      <c r="BA35" s="55">
        <f>1.5*6*12*60.84*0.08</f>
        <v>525.6576</v>
      </c>
      <c r="BB35" s="55"/>
      <c r="BF35" s="55"/>
      <c r="BG35" s="55"/>
      <c r="BI35" s="55"/>
      <c r="BJ35" s="55"/>
      <c r="BN35" s="55"/>
      <c r="BO35" s="51"/>
      <c r="BP35" s="51"/>
      <c r="BQ35" s="51"/>
      <c r="BR35" s="51"/>
      <c r="BS35" s="51"/>
      <c r="BT35" s="51"/>
      <c r="BU35" s="51"/>
      <c r="BV35" s="51"/>
      <c r="BW35" s="51"/>
      <c r="BX35" s="51"/>
      <c r="BY35" s="51"/>
      <c r="BZ35" s="51"/>
      <c r="CA35" s="51"/>
      <c r="CB35" s="51"/>
      <c r="CC35" s="51"/>
      <c r="CD35" s="51"/>
      <c r="CE35" s="51"/>
    </row>
    <row r="36" spans="1:83" ht="23.25" customHeight="1">
      <c r="B36" s="51" t="s">
        <v>96</v>
      </c>
      <c r="C36" s="52" t="s">
        <v>97</v>
      </c>
    </row>
    <row r="37" spans="1:83" ht="23.25" customHeight="1">
      <c r="A37" s="52"/>
      <c r="C37" s="52" t="s">
        <v>98</v>
      </c>
      <c r="P37" s="73"/>
      <c r="Q37" s="73"/>
      <c r="R37" s="73"/>
    </row>
    <row r="38" spans="1:83" ht="23.25" customHeight="1">
      <c r="A38" s="52"/>
      <c r="C38" s="52" t="s">
        <v>99</v>
      </c>
      <c r="P38" s="73"/>
      <c r="Q38" s="73"/>
      <c r="R38" s="73"/>
      <c r="CE38" s="48"/>
    </row>
    <row r="39" spans="1:83" ht="23.25" customHeight="1">
      <c r="A39" s="52"/>
      <c r="C39" s="52" t="s">
        <v>100</v>
      </c>
      <c r="P39" s="73"/>
      <c r="Q39" s="73"/>
      <c r="R39" s="73"/>
      <c r="CE39" s="48"/>
    </row>
    <row r="40" spans="1:83" ht="23.25" customHeight="1">
      <c r="A40" s="52"/>
      <c r="C40" s="51" t="s">
        <v>101</v>
      </c>
      <c r="P40" s="73"/>
      <c r="Q40" s="73"/>
      <c r="R40" s="73"/>
    </row>
    <row r="41" spans="1:83" ht="23.25" customHeight="1">
      <c r="A41" s="52"/>
      <c r="C41" s="51" t="s">
        <v>102</v>
      </c>
      <c r="P41" s="73"/>
      <c r="Q41" s="73"/>
      <c r="R41" s="73"/>
    </row>
    <row r="42" spans="1:83" ht="23.25" customHeight="1">
      <c r="A42" s="52"/>
    </row>
    <row r="43" spans="1:83" s="49" customFormat="1" ht="23.25" customHeight="1">
      <c r="A43" s="62"/>
      <c r="F43" s="63"/>
      <c r="G43" s="62"/>
      <c r="H43" s="62"/>
      <c r="I43" s="62"/>
      <c r="J43" s="63"/>
      <c r="K43" s="63"/>
      <c r="L43" s="63"/>
      <c r="M43" s="74"/>
      <c r="N43" s="75"/>
      <c r="O43" s="75"/>
      <c r="P43" s="74"/>
      <c r="AF43" s="63"/>
      <c r="AG43" s="63"/>
      <c r="AH43" s="63"/>
      <c r="AI43" s="100"/>
      <c r="AJ43" s="63"/>
      <c r="AK43" s="63"/>
      <c r="AL43" s="63"/>
      <c r="AM43" s="63"/>
      <c r="AN43" s="63"/>
      <c r="AO43" s="63"/>
      <c r="AP43" s="63"/>
      <c r="AQ43" s="63"/>
      <c r="AR43" s="63"/>
      <c r="AS43" s="63"/>
      <c r="AT43" s="63"/>
      <c r="AU43" s="63"/>
      <c r="AV43" s="63"/>
      <c r="AW43" s="63"/>
      <c r="AX43" s="63"/>
      <c r="AY43" s="63"/>
      <c r="AZ43" s="63"/>
      <c r="BA43" s="63"/>
      <c r="BB43" s="63"/>
      <c r="BF43" s="63"/>
      <c r="BG43" s="63"/>
      <c r="BI43" s="100"/>
      <c r="BJ43" s="100"/>
      <c r="BN43" s="63"/>
      <c r="BO43" s="51"/>
      <c r="BP43" s="51"/>
      <c r="BQ43" s="51"/>
      <c r="BR43" s="51"/>
      <c r="BS43" s="51"/>
      <c r="BT43" s="51"/>
      <c r="BU43" s="51"/>
      <c r="BV43" s="51"/>
      <c r="BW43" s="51"/>
      <c r="BX43" s="51"/>
      <c r="BY43" s="51"/>
      <c r="BZ43" s="51"/>
      <c r="CA43" s="51"/>
      <c r="CB43" s="51"/>
      <c r="CC43" s="51"/>
      <c r="CD43" s="51"/>
      <c r="CE43" s="51"/>
    </row>
    <row r="44" spans="1:83" s="49" customFormat="1" ht="23.25" customHeight="1">
      <c r="A44" s="63"/>
      <c r="B44" s="49" t="s">
        <v>103</v>
      </c>
      <c r="F44" s="63"/>
      <c r="G44" s="62"/>
      <c r="H44" s="62"/>
      <c r="I44" s="62"/>
      <c r="J44" s="63"/>
      <c r="K44" s="63"/>
      <c r="L44" s="63"/>
      <c r="M44" s="74"/>
      <c r="N44" s="75"/>
      <c r="O44" s="75"/>
      <c r="P44" s="74"/>
      <c r="AF44" s="63"/>
      <c r="AG44" s="63"/>
      <c r="AH44" s="63"/>
      <c r="AI44" s="100"/>
      <c r="AJ44" s="63"/>
      <c r="AK44" s="63"/>
      <c r="AL44" s="63"/>
      <c r="AM44" s="63"/>
      <c r="AN44" s="63"/>
      <c r="AO44" s="63"/>
      <c r="AP44" s="63"/>
      <c r="AQ44" s="63"/>
      <c r="AR44" s="63"/>
      <c r="AS44" s="63"/>
      <c r="AT44" s="63"/>
      <c r="AU44" s="63"/>
      <c r="AV44" s="63"/>
      <c r="AW44" s="63"/>
      <c r="AX44" s="63"/>
      <c r="AY44" s="63"/>
      <c r="AZ44" s="63"/>
      <c r="BA44" s="63"/>
      <c r="BB44" s="63"/>
      <c r="BF44" s="63"/>
      <c r="BG44" s="63"/>
      <c r="BI44" s="100"/>
      <c r="BJ44" s="100"/>
      <c r="BN44" s="63"/>
      <c r="BO44" s="51"/>
      <c r="BP44" s="51"/>
      <c r="BQ44" s="51"/>
      <c r="BR44" s="51"/>
      <c r="BS44" s="51"/>
      <c r="BT44" s="51"/>
      <c r="BU44" s="51"/>
      <c r="BV44" s="51"/>
      <c r="BW44" s="51"/>
      <c r="BX44" s="51"/>
      <c r="BY44" s="51"/>
      <c r="BZ44" s="51"/>
      <c r="CA44" s="51"/>
      <c r="CB44" s="51"/>
      <c r="CC44" s="51"/>
      <c r="CD44" s="51"/>
      <c r="CE44" s="51"/>
    </row>
    <row r="45" spans="1:83" s="49" customFormat="1" ht="23.25" customHeight="1">
      <c r="A45" s="63"/>
      <c r="B45" s="49" t="s">
        <v>104</v>
      </c>
      <c r="F45" s="63"/>
      <c r="G45" s="62"/>
      <c r="H45" s="62"/>
      <c r="I45" s="62"/>
      <c r="J45" s="63"/>
      <c r="K45" s="63"/>
      <c r="L45" s="63"/>
      <c r="M45" s="76" t="s">
        <v>105</v>
      </c>
      <c r="N45" s="75"/>
      <c r="O45" s="75"/>
      <c r="P45" s="74"/>
      <c r="AF45" s="63"/>
      <c r="AG45" s="63"/>
      <c r="AH45" s="63"/>
      <c r="AI45" s="100"/>
      <c r="AJ45" s="63"/>
      <c r="AK45" s="63"/>
      <c r="AL45" s="63"/>
      <c r="AM45" s="63"/>
      <c r="AN45" s="63"/>
      <c r="AO45" s="63"/>
      <c r="AP45" s="63"/>
      <c r="AQ45" s="63"/>
      <c r="AR45" s="63"/>
      <c r="AS45" s="63"/>
      <c r="AT45" s="63"/>
      <c r="AU45" s="63"/>
      <c r="AV45" s="63"/>
      <c r="AW45" s="63"/>
      <c r="AX45" s="63"/>
      <c r="AY45" s="63"/>
      <c r="AZ45" s="63"/>
      <c r="BA45" s="63"/>
      <c r="BB45" s="63"/>
      <c r="BF45" s="63"/>
      <c r="BG45" s="63"/>
      <c r="BI45" s="100"/>
      <c r="BJ45" s="100"/>
      <c r="BN45" s="63"/>
      <c r="BO45" s="51"/>
      <c r="BP45" s="51"/>
      <c r="BQ45" s="51"/>
      <c r="BR45" s="51"/>
      <c r="BS45" s="51"/>
      <c r="BT45" s="51"/>
      <c r="BU45" s="51"/>
      <c r="BV45" s="51"/>
      <c r="BW45" s="51"/>
      <c r="BX45" s="51"/>
      <c r="BY45" s="51"/>
      <c r="BZ45" s="51"/>
      <c r="CA45" s="51"/>
      <c r="CB45" s="51"/>
      <c r="CC45" s="51"/>
      <c r="CD45" s="51"/>
      <c r="CE45" s="51"/>
    </row>
    <row r="46" spans="1:83" s="49" customFormat="1" ht="23.25" customHeight="1">
      <c r="A46" s="63"/>
      <c r="B46" s="49" t="s">
        <v>106</v>
      </c>
      <c r="F46" s="63"/>
      <c r="G46" s="62"/>
      <c r="H46" s="62"/>
      <c r="I46" s="62"/>
      <c r="J46" s="63"/>
      <c r="K46" s="63"/>
      <c r="L46" s="63"/>
      <c r="M46" s="76" t="s">
        <v>104</v>
      </c>
      <c r="N46" s="75"/>
      <c r="O46" s="75"/>
      <c r="P46" s="74"/>
      <c r="AF46" s="63"/>
      <c r="AG46" s="63"/>
      <c r="AH46" s="63"/>
      <c r="AI46" s="100"/>
      <c r="AJ46" s="63"/>
      <c r="AK46" s="63"/>
      <c r="AL46" s="63"/>
      <c r="AM46" s="63"/>
      <c r="AN46" s="63"/>
      <c r="AO46" s="63"/>
      <c r="AP46" s="63"/>
      <c r="AQ46" s="63"/>
      <c r="AR46" s="63"/>
      <c r="AS46" s="63"/>
      <c r="AT46" s="63"/>
      <c r="AU46" s="63"/>
      <c r="AV46" s="63"/>
      <c r="AW46" s="63"/>
      <c r="AX46" s="63"/>
      <c r="AY46" s="63"/>
      <c r="AZ46" s="63"/>
      <c r="BA46" s="63"/>
      <c r="BB46" s="63"/>
      <c r="BF46" s="63"/>
      <c r="BG46" s="63"/>
      <c r="BI46" s="100"/>
      <c r="BJ46" s="100"/>
      <c r="BN46" s="63"/>
      <c r="BO46" s="51"/>
      <c r="BP46" s="51"/>
      <c r="BQ46" s="51"/>
      <c r="BR46" s="51"/>
      <c r="BS46" s="51"/>
      <c r="BT46" s="51"/>
      <c r="BU46" s="51"/>
      <c r="BV46" s="51"/>
      <c r="BW46" s="51"/>
      <c r="BX46" s="51"/>
      <c r="BY46" s="51"/>
      <c r="BZ46" s="51"/>
      <c r="CA46" s="51"/>
      <c r="CB46" s="51"/>
      <c r="CC46" s="51"/>
      <c r="CD46" s="51"/>
      <c r="CE46" s="51"/>
    </row>
    <row r="47" spans="1:83" s="49" customFormat="1" ht="23.25" customHeight="1">
      <c r="A47" s="63"/>
      <c r="F47" s="63"/>
      <c r="G47" s="62"/>
      <c r="H47" s="62"/>
      <c r="I47" s="62"/>
      <c r="J47" s="63"/>
      <c r="K47" s="63"/>
      <c r="L47" s="63"/>
      <c r="M47" s="74"/>
      <c r="N47" s="75"/>
      <c r="O47" s="75"/>
      <c r="P47" s="74"/>
      <c r="AF47" s="63"/>
      <c r="AG47" s="63"/>
      <c r="AH47" s="63"/>
      <c r="AI47" s="100"/>
      <c r="AJ47" s="63"/>
      <c r="AK47" s="63"/>
      <c r="AL47" s="63"/>
      <c r="AM47" s="63"/>
      <c r="AN47" s="63"/>
      <c r="AO47" s="63"/>
      <c r="AP47" s="63"/>
      <c r="AQ47" s="63"/>
      <c r="AR47" s="63"/>
      <c r="AS47" s="63"/>
      <c r="AT47" s="63"/>
      <c r="AU47" s="63"/>
      <c r="AV47" s="63"/>
      <c r="AW47" s="63"/>
      <c r="AX47" s="63"/>
      <c r="AY47" s="63"/>
      <c r="AZ47" s="63"/>
      <c r="BA47" s="63"/>
      <c r="BB47" s="63"/>
      <c r="BF47" s="63"/>
      <c r="BG47" s="63"/>
      <c r="BI47" s="100"/>
      <c r="BJ47" s="100"/>
      <c r="BN47" s="63"/>
      <c r="BO47" s="51"/>
      <c r="BP47" s="51"/>
      <c r="BQ47" s="51"/>
      <c r="BR47" s="51"/>
      <c r="BS47" s="51"/>
      <c r="BT47" s="51"/>
      <c r="BU47" s="51"/>
      <c r="BV47" s="51"/>
      <c r="BW47" s="51"/>
      <c r="BX47" s="51"/>
      <c r="BY47" s="51"/>
      <c r="BZ47" s="51"/>
      <c r="CA47" s="51"/>
      <c r="CB47" s="51"/>
      <c r="CC47" s="51"/>
      <c r="CD47" s="51"/>
      <c r="CE47" s="51"/>
    </row>
    <row r="48" spans="1:83" s="49" customFormat="1" ht="23.25" customHeight="1">
      <c r="A48" s="63"/>
      <c r="F48" s="63"/>
      <c r="G48" s="62"/>
      <c r="H48" s="62"/>
      <c r="I48" s="62"/>
      <c r="J48" s="63"/>
      <c r="K48" s="63"/>
      <c r="L48" s="63"/>
      <c r="M48" s="74"/>
      <c r="N48" s="75"/>
      <c r="O48" s="75"/>
      <c r="P48" s="74"/>
      <c r="AF48" s="63"/>
      <c r="AG48" s="63"/>
      <c r="AH48" s="63"/>
      <c r="AI48" s="100"/>
      <c r="AJ48" s="63"/>
      <c r="AK48" s="63"/>
      <c r="AL48" s="63"/>
      <c r="AM48" s="63"/>
      <c r="AN48" s="63"/>
      <c r="AO48" s="63"/>
      <c r="AP48" s="63"/>
      <c r="AQ48" s="63"/>
      <c r="AR48" s="63"/>
      <c r="AS48" s="63"/>
      <c r="AT48" s="63"/>
      <c r="AU48" s="63"/>
      <c r="AV48" s="63"/>
      <c r="AW48" s="63"/>
      <c r="AX48" s="63"/>
      <c r="AY48" s="63"/>
      <c r="AZ48" s="63"/>
      <c r="BA48" s="63"/>
      <c r="BB48" s="63"/>
      <c r="BF48" s="63"/>
      <c r="BG48" s="63"/>
      <c r="BI48" s="100"/>
      <c r="BJ48" s="100"/>
      <c r="BN48" s="63"/>
      <c r="BO48" s="51"/>
      <c r="BP48" s="51"/>
      <c r="BQ48" s="51"/>
      <c r="BR48" s="51"/>
      <c r="BS48" s="51"/>
      <c r="BT48" s="51"/>
      <c r="BU48" s="51"/>
      <c r="BV48" s="51"/>
      <c r="BW48" s="51"/>
      <c r="BX48" s="51"/>
      <c r="BY48" s="51"/>
      <c r="BZ48" s="51"/>
      <c r="CA48" s="51"/>
      <c r="CB48" s="51"/>
      <c r="CC48" s="51"/>
      <c r="CD48" s="51"/>
      <c r="CE48" s="51"/>
    </row>
    <row r="49" spans="1:83" s="49" customFormat="1" ht="23.25" customHeight="1">
      <c r="A49" s="63"/>
      <c r="F49" s="63"/>
      <c r="G49" s="62"/>
      <c r="H49" s="62"/>
      <c r="I49" s="62"/>
      <c r="J49" s="63"/>
      <c r="K49" s="63"/>
      <c r="L49" s="63"/>
      <c r="M49" s="74"/>
      <c r="N49" s="75"/>
      <c r="O49" s="75"/>
      <c r="P49" s="74"/>
      <c r="AF49" s="63"/>
      <c r="AG49" s="63"/>
      <c r="AH49" s="63"/>
      <c r="AI49" s="100"/>
      <c r="AJ49" s="63"/>
      <c r="AK49" s="63"/>
      <c r="AL49" s="63"/>
      <c r="AM49" s="63"/>
      <c r="AN49" s="63"/>
      <c r="AO49" s="63"/>
      <c r="AP49" s="63"/>
      <c r="AQ49" s="63"/>
      <c r="AR49" s="63"/>
      <c r="AS49" s="63"/>
      <c r="AT49" s="63"/>
      <c r="AU49" s="63"/>
      <c r="AV49" s="63"/>
      <c r="AW49" s="63"/>
      <c r="AX49" s="63"/>
      <c r="AY49" s="63"/>
      <c r="AZ49" s="63"/>
      <c r="BA49" s="63"/>
      <c r="BB49" s="63"/>
      <c r="BF49" s="63"/>
      <c r="BG49" s="63"/>
      <c r="BI49" s="100"/>
      <c r="BJ49" s="100"/>
      <c r="BN49" s="63"/>
      <c r="BO49" s="51"/>
      <c r="BP49" s="51"/>
      <c r="BQ49" s="51"/>
      <c r="BR49" s="51"/>
      <c r="BS49" s="51"/>
      <c r="BT49" s="51"/>
      <c r="BU49" s="51"/>
      <c r="BV49" s="51"/>
      <c r="BW49" s="51"/>
      <c r="BX49" s="51"/>
      <c r="BY49" s="51"/>
      <c r="BZ49" s="51"/>
      <c r="CA49" s="51"/>
      <c r="CB49" s="51"/>
      <c r="CC49" s="51"/>
      <c r="CD49" s="51"/>
      <c r="CE49" s="51"/>
    </row>
    <row r="50" spans="1:83" s="49" customFormat="1" ht="23.25" customHeight="1">
      <c r="A50" s="63"/>
      <c r="F50" s="63"/>
      <c r="G50" s="62"/>
      <c r="H50" s="62"/>
      <c r="I50" s="62"/>
      <c r="J50" s="63"/>
      <c r="K50" s="63"/>
      <c r="L50" s="63"/>
      <c r="M50" s="74"/>
      <c r="N50" s="75"/>
      <c r="O50" s="75"/>
      <c r="P50" s="74"/>
      <c r="AF50" s="63"/>
      <c r="AG50" s="63"/>
      <c r="AH50" s="63"/>
      <c r="AI50" s="100"/>
      <c r="AJ50" s="63"/>
      <c r="AK50" s="63"/>
      <c r="AL50" s="63"/>
      <c r="AM50" s="63"/>
      <c r="AN50" s="63"/>
      <c r="AO50" s="63"/>
      <c r="AP50" s="63"/>
      <c r="AQ50" s="63"/>
      <c r="AR50" s="63"/>
      <c r="AS50" s="63"/>
      <c r="AT50" s="63"/>
      <c r="AU50" s="63"/>
      <c r="AV50" s="63"/>
      <c r="AW50" s="63"/>
      <c r="AX50" s="63"/>
      <c r="AY50" s="63"/>
      <c r="AZ50" s="63"/>
      <c r="BA50" s="63"/>
      <c r="BB50" s="63"/>
      <c r="BF50" s="63"/>
      <c r="BG50" s="63"/>
      <c r="BI50" s="100"/>
      <c r="BJ50" s="100"/>
      <c r="BN50" s="63"/>
      <c r="BO50" s="51"/>
      <c r="BP50" s="51"/>
      <c r="BQ50" s="51"/>
      <c r="BR50" s="51"/>
      <c r="BS50" s="51"/>
      <c r="BT50" s="51"/>
      <c r="BU50" s="51"/>
      <c r="BV50" s="51"/>
      <c r="BW50" s="51"/>
      <c r="BX50" s="51"/>
      <c r="BY50" s="51"/>
      <c r="BZ50" s="51"/>
      <c r="CA50" s="51"/>
      <c r="CB50" s="51"/>
      <c r="CC50" s="51"/>
      <c r="CD50" s="51"/>
      <c r="CE50" s="51"/>
    </row>
    <row r="51" spans="1:83" s="49" customFormat="1" ht="23.25" customHeight="1">
      <c r="A51" s="63"/>
      <c r="F51" s="63"/>
      <c r="G51" s="62"/>
      <c r="H51" s="62"/>
      <c r="I51" s="62"/>
      <c r="J51" s="63"/>
      <c r="K51" s="63"/>
      <c r="L51" s="63"/>
      <c r="M51" s="74"/>
      <c r="N51" s="75"/>
      <c r="O51" s="75"/>
      <c r="P51" s="74"/>
      <c r="AF51" s="63"/>
      <c r="AG51" s="63"/>
      <c r="AH51" s="63"/>
      <c r="AI51" s="100"/>
      <c r="AJ51" s="63"/>
      <c r="AK51" s="63"/>
      <c r="AL51" s="63"/>
      <c r="AM51" s="63"/>
      <c r="AN51" s="63"/>
      <c r="AO51" s="63"/>
      <c r="AP51" s="63"/>
      <c r="AQ51" s="63"/>
      <c r="AR51" s="63"/>
      <c r="AS51" s="63"/>
      <c r="AT51" s="63"/>
      <c r="AU51" s="63"/>
      <c r="AV51" s="63"/>
      <c r="AW51" s="63"/>
      <c r="AX51" s="63"/>
      <c r="AY51" s="63"/>
      <c r="AZ51" s="63"/>
      <c r="BA51" s="63"/>
      <c r="BB51" s="63"/>
      <c r="BF51" s="63"/>
      <c r="BG51" s="63"/>
      <c r="BI51" s="100"/>
      <c r="BJ51" s="100"/>
      <c r="BN51" s="63"/>
      <c r="BO51" s="46"/>
      <c r="BP51" s="46"/>
      <c r="BQ51" s="46"/>
      <c r="BR51" s="46"/>
      <c r="BS51" s="46"/>
      <c r="BT51" s="46"/>
      <c r="BU51" s="46"/>
      <c r="BV51" s="46"/>
      <c r="BW51" s="46"/>
      <c r="BX51" s="46"/>
      <c r="BY51" s="46"/>
      <c r="BZ51" s="46"/>
      <c r="CA51" s="46"/>
      <c r="CB51" s="46"/>
      <c r="CC51" s="46"/>
      <c r="CD51" s="46"/>
      <c r="CE51" s="51"/>
    </row>
    <row r="52" spans="1:83" s="49" customFormat="1" ht="23.25" customHeight="1">
      <c r="A52" s="63"/>
      <c r="F52" s="63"/>
      <c r="G52" s="62"/>
      <c r="H52" s="62"/>
      <c r="I52" s="62"/>
      <c r="J52" s="63"/>
      <c r="K52" s="63"/>
      <c r="L52" s="63"/>
      <c r="M52" s="74"/>
      <c r="N52" s="75"/>
      <c r="O52" s="75"/>
      <c r="P52" s="74"/>
      <c r="AF52" s="63"/>
      <c r="AG52" s="63"/>
      <c r="AH52" s="63"/>
      <c r="AI52" s="100"/>
      <c r="AJ52" s="63"/>
      <c r="AK52" s="63"/>
      <c r="AL52" s="63"/>
      <c r="AM52" s="63"/>
      <c r="AN52" s="63"/>
      <c r="AO52" s="63"/>
      <c r="AP52" s="63"/>
      <c r="AQ52" s="63"/>
      <c r="AR52" s="63"/>
      <c r="AS52" s="63"/>
      <c r="AT52" s="63"/>
      <c r="AU52" s="63"/>
      <c r="AV52" s="63"/>
      <c r="AW52" s="63"/>
      <c r="AX52" s="63"/>
      <c r="AY52" s="63"/>
      <c r="AZ52" s="63"/>
      <c r="BA52" s="63"/>
      <c r="BB52" s="63"/>
      <c r="BF52" s="63"/>
      <c r="BG52" s="63"/>
      <c r="BI52" s="100"/>
      <c r="BJ52" s="100"/>
      <c r="BN52" s="63"/>
      <c r="BO52" s="47"/>
      <c r="BP52" s="47"/>
      <c r="BQ52" s="47" t="s">
        <v>10</v>
      </c>
      <c r="BR52" s="47" t="s">
        <v>11</v>
      </c>
      <c r="BS52" s="47" t="s">
        <v>12</v>
      </c>
      <c r="BT52" s="47" t="s">
        <v>13</v>
      </c>
      <c r="BU52" s="47" t="s">
        <v>14</v>
      </c>
      <c r="BV52" s="47" t="s">
        <v>15</v>
      </c>
      <c r="BW52" s="47" t="s">
        <v>16</v>
      </c>
      <c r="BX52" s="47" t="s">
        <v>17</v>
      </c>
      <c r="BY52" s="51">
        <v>28</v>
      </c>
      <c r="BZ52" s="51">
        <v>1</v>
      </c>
      <c r="CA52" s="51">
        <v>1</v>
      </c>
      <c r="CB52" s="47"/>
      <c r="CC52" s="47"/>
      <c r="CD52" s="47"/>
    </row>
    <row r="53" spans="1:83" s="49" customFormat="1" ht="23.25" customHeight="1">
      <c r="A53" s="63"/>
      <c r="F53" s="63"/>
      <c r="G53" s="62"/>
      <c r="H53" s="62"/>
      <c r="I53" s="62"/>
      <c r="J53" s="63"/>
      <c r="K53" s="63"/>
      <c r="L53" s="63"/>
      <c r="M53" s="74"/>
      <c r="N53" s="75"/>
      <c r="O53" s="75"/>
      <c r="P53" s="74"/>
      <c r="AF53" s="63"/>
      <c r="AG53" s="63"/>
      <c r="AH53" s="63"/>
      <c r="AI53" s="100"/>
      <c r="AJ53" s="63"/>
      <c r="AK53" s="63"/>
      <c r="AL53" s="63"/>
      <c r="AM53" s="63"/>
      <c r="AN53" s="63"/>
      <c r="AO53" s="63"/>
      <c r="AP53" s="63"/>
      <c r="AQ53" s="63"/>
      <c r="AR53" s="63"/>
      <c r="AS53" s="63"/>
      <c r="AT53" s="63"/>
      <c r="AU53" s="63"/>
      <c r="AV53" s="63"/>
      <c r="AW53" s="63"/>
      <c r="AX53" s="63"/>
      <c r="AY53" s="63"/>
      <c r="AZ53" s="63"/>
      <c r="BA53" s="63"/>
      <c r="BB53" s="63"/>
      <c r="BF53" s="63"/>
      <c r="BG53" s="63"/>
      <c r="BI53" s="100"/>
      <c r="BJ53" s="100"/>
      <c r="BN53" s="63"/>
      <c r="BO53" s="51"/>
      <c r="BP53" s="51"/>
      <c r="BQ53" s="51" t="s">
        <v>73</v>
      </c>
      <c r="BR53" s="51" t="s">
        <v>107</v>
      </c>
      <c r="BS53" s="51" t="s">
        <v>4</v>
      </c>
      <c r="BT53" s="51" t="s">
        <v>75</v>
      </c>
      <c r="BU53" s="51">
        <v>0</v>
      </c>
      <c r="BV53" s="51" t="s">
        <v>76</v>
      </c>
      <c r="BW53" s="51" t="s">
        <v>77</v>
      </c>
      <c r="BX53" s="51" t="s">
        <v>78</v>
      </c>
      <c r="BY53" s="51">
        <v>29</v>
      </c>
      <c r="BZ53" s="51">
        <v>2</v>
      </c>
      <c r="CA53" s="51">
        <v>2</v>
      </c>
      <c r="CB53" s="51"/>
      <c r="CC53" s="53">
        <v>42766</v>
      </c>
      <c r="CD53" s="53">
        <f t="shared" ref="CD53:CD66" si="17">VLOOKUP(B7,BQ:CC,13,0)</f>
        <v>42766</v>
      </c>
    </row>
    <row r="54" spans="1:83" s="49" customFormat="1" ht="23.25" customHeight="1">
      <c r="A54" s="63"/>
      <c r="F54" s="63"/>
      <c r="G54" s="62"/>
      <c r="H54" s="62"/>
      <c r="I54" s="62"/>
      <c r="J54" s="63"/>
      <c r="K54" s="63"/>
      <c r="L54" s="63"/>
      <c r="M54" s="74"/>
      <c r="N54" s="75"/>
      <c r="O54" s="75"/>
      <c r="P54" s="74"/>
      <c r="AF54" s="63"/>
      <c r="AG54" s="63"/>
      <c r="AH54" s="63"/>
      <c r="AI54" s="100"/>
      <c r="AJ54" s="63"/>
      <c r="AK54" s="63"/>
      <c r="AL54" s="63"/>
      <c r="AM54" s="63"/>
      <c r="AN54" s="63"/>
      <c r="AO54" s="63"/>
      <c r="AP54" s="63"/>
      <c r="AQ54" s="63"/>
      <c r="AR54" s="63"/>
      <c r="AS54" s="63"/>
      <c r="AT54" s="63"/>
      <c r="AU54" s="63"/>
      <c r="AV54" s="63"/>
      <c r="AW54" s="63"/>
      <c r="AX54" s="63"/>
      <c r="AY54" s="63"/>
      <c r="AZ54" s="63"/>
      <c r="BA54" s="63"/>
      <c r="BB54" s="63"/>
      <c r="BF54" s="63"/>
      <c r="BG54" s="63"/>
      <c r="BI54" s="100"/>
      <c r="BJ54" s="100"/>
      <c r="BN54" s="63"/>
      <c r="BO54" s="51"/>
      <c r="BP54" s="51"/>
      <c r="BQ54" s="51" t="s">
        <v>108</v>
      </c>
      <c r="BR54" s="51" t="s">
        <v>109</v>
      </c>
      <c r="BS54" s="51" t="s">
        <v>5</v>
      </c>
      <c r="BT54" s="51" t="s">
        <v>82</v>
      </c>
      <c r="BU54" s="51">
        <v>0.5</v>
      </c>
      <c r="BV54" s="51" t="s">
        <v>110</v>
      </c>
      <c r="BW54" s="51" t="s">
        <v>111</v>
      </c>
      <c r="BX54" s="51" t="s">
        <v>83</v>
      </c>
      <c r="BY54" s="51">
        <v>30</v>
      </c>
      <c r="BZ54" s="51">
        <v>3</v>
      </c>
      <c r="CA54" s="51">
        <v>3</v>
      </c>
      <c r="CB54" s="51"/>
      <c r="CC54" s="53">
        <v>42794</v>
      </c>
      <c r="CD54" s="53">
        <f t="shared" si="17"/>
        <v>42766</v>
      </c>
    </row>
    <row r="55" spans="1:83" s="49" customFormat="1" ht="23.25" customHeight="1">
      <c r="A55" s="63"/>
      <c r="F55" s="63"/>
      <c r="G55" s="62"/>
      <c r="H55" s="62"/>
      <c r="I55" s="62"/>
      <c r="J55" s="63"/>
      <c r="K55" s="63"/>
      <c r="L55" s="63"/>
      <c r="M55" s="74"/>
      <c r="N55" s="75"/>
      <c r="O55" s="75"/>
      <c r="P55" s="74"/>
      <c r="AF55" s="63"/>
      <c r="AG55" s="63"/>
      <c r="AH55" s="63"/>
      <c r="AI55" s="100"/>
      <c r="AJ55" s="63"/>
      <c r="AK55" s="63"/>
      <c r="AL55" s="63"/>
      <c r="AM55" s="63"/>
      <c r="AN55" s="63"/>
      <c r="AO55" s="63"/>
      <c r="AP55" s="63"/>
      <c r="AQ55" s="63"/>
      <c r="AR55" s="63"/>
      <c r="AS55" s="63"/>
      <c r="AT55" s="63"/>
      <c r="AU55" s="63"/>
      <c r="AV55" s="63"/>
      <c r="AW55" s="63"/>
      <c r="AX55" s="63"/>
      <c r="AY55" s="63"/>
      <c r="AZ55" s="63"/>
      <c r="BA55" s="63"/>
      <c r="BB55" s="63"/>
      <c r="BF55" s="63"/>
      <c r="BG55" s="63"/>
      <c r="BI55" s="100"/>
      <c r="BJ55" s="100"/>
      <c r="BN55" s="63"/>
      <c r="BO55" s="51"/>
      <c r="BP55" s="51"/>
      <c r="BQ55" s="51" t="s">
        <v>112</v>
      </c>
      <c r="BR55" s="51" t="s">
        <v>74</v>
      </c>
      <c r="BS55" s="51" t="s">
        <v>113</v>
      </c>
      <c r="BT55" s="51" t="s">
        <v>114</v>
      </c>
      <c r="BU55" s="51">
        <v>1</v>
      </c>
      <c r="BV55" s="51" t="s">
        <v>80</v>
      </c>
      <c r="BW55" s="51"/>
      <c r="BX55" s="51" t="s">
        <v>115</v>
      </c>
      <c r="BY55" s="51">
        <v>31</v>
      </c>
      <c r="BZ55" s="51">
        <v>4</v>
      </c>
      <c r="CA55" s="51">
        <v>4</v>
      </c>
      <c r="CB55" s="51"/>
      <c r="CC55" s="53">
        <v>42825</v>
      </c>
      <c r="CD55" s="53">
        <f t="shared" si="17"/>
        <v>42766</v>
      </c>
    </row>
    <row r="56" spans="1:83" s="49" customFormat="1" ht="23.25" customHeight="1">
      <c r="A56" s="63"/>
      <c r="F56" s="63"/>
      <c r="G56" s="62"/>
      <c r="H56" s="62"/>
      <c r="I56" s="62"/>
      <c r="J56" s="63"/>
      <c r="K56" s="63"/>
      <c r="L56" s="63"/>
      <c r="M56" s="74"/>
      <c r="N56" s="75"/>
      <c r="O56" s="75"/>
      <c r="P56" s="74"/>
      <c r="AF56" s="63"/>
      <c r="AG56" s="63"/>
      <c r="AH56" s="63"/>
      <c r="AI56" s="100"/>
      <c r="AJ56" s="63"/>
      <c r="AK56" s="63"/>
      <c r="AL56" s="63"/>
      <c r="AM56" s="63"/>
      <c r="AN56" s="63"/>
      <c r="AO56" s="63"/>
      <c r="AP56" s="63"/>
      <c r="AQ56" s="63"/>
      <c r="AR56" s="63"/>
      <c r="AS56" s="63"/>
      <c r="AT56" s="63"/>
      <c r="AU56" s="63"/>
      <c r="AV56" s="63"/>
      <c r="AW56" s="63"/>
      <c r="AX56" s="63"/>
      <c r="AY56" s="63"/>
      <c r="AZ56" s="63"/>
      <c r="BA56" s="63"/>
      <c r="BB56" s="63"/>
      <c r="BF56" s="63"/>
      <c r="BG56" s="63"/>
      <c r="BI56" s="100"/>
      <c r="BJ56" s="100"/>
      <c r="BN56" s="63"/>
      <c r="BO56" s="51"/>
      <c r="BP56" s="51"/>
      <c r="BQ56" s="51" t="s">
        <v>116</v>
      </c>
      <c r="BR56" s="51" t="s">
        <v>117</v>
      </c>
      <c r="BS56" s="51"/>
      <c r="BT56" s="51"/>
      <c r="BU56" s="51">
        <v>1.5</v>
      </c>
      <c r="BV56" s="51" t="s">
        <v>118</v>
      </c>
      <c r="BW56" s="51"/>
      <c r="BX56" s="51" t="s">
        <v>119</v>
      </c>
      <c r="BY56" s="51"/>
      <c r="BZ56" s="51">
        <v>5</v>
      </c>
      <c r="CA56" s="51">
        <v>5</v>
      </c>
      <c r="CB56" s="51"/>
      <c r="CC56" s="53">
        <v>42855</v>
      </c>
      <c r="CD56" s="53">
        <f t="shared" si="17"/>
        <v>42766</v>
      </c>
    </row>
    <row r="57" spans="1:83" s="49" customFormat="1" ht="23.25" customHeight="1">
      <c r="A57" s="63"/>
      <c r="F57" s="63"/>
      <c r="G57" s="62"/>
      <c r="H57" s="62"/>
      <c r="I57" s="62"/>
      <c r="J57" s="63"/>
      <c r="K57" s="63"/>
      <c r="L57" s="63"/>
      <c r="M57" s="74"/>
      <c r="N57" s="75"/>
      <c r="O57" s="75"/>
      <c r="P57" s="74"/>
      <c r="AF57" s="63"/>
      <c r="AG57" s="63"/>
      <c r="AH57" s="63"/>
      <c r="AI57" s="100"/>
      <c r="AJ57" s="63"/>
      <c r="AK57" s="63"/>
      <c r="AL57" s="63"/>
      <c r="AM57" s="63"/>
      <c r="AN57" s="63"/>
      <c r="AO57" s="63"/>
      <c r="AP57" s="63"/>
      <c r="AQ57" s="63"/>
      <c r="AR57" s="63"/>
      <c r="AS57" s="63"/>
      <c r="AT57" s="63"/>
      <c r="AU57" s="63"/>
      <c r="AV57" s="63"/>
      <c r="AW57" s="63"/>
      <c r="AX57" s="63"/>
      <c r="AY57" s="63"/>
      <c r="AZ57" s="63"/>
      <c r="BA57" s="63"/>
      <c r="BB57" s="63"/>
      <c r="BF57" s="63"/>
      <c r="BG57" s="63"/>
      <c r="BI57" s="100"/>
      <c r="BJ57" s="100"/>
      <c r="BN57" s="63"/>
      <c r="BO57" s="51"/>
      <c r="BP57" s="51"/>
      <c r="BQ57" s="51" t="s">
        <v>120</v>
      </c>
      <c r="BR57" s="51" t="s">
        <v>121</v>
      </c>
      <c r="BS57" s="51"/>
      <c r="BT57" s="51"/>
      <c r="BU57" s="51"/>
      <c r="BV57" s="51" t="s">
        <v>122</v>
      </c>
      <c r="BW57" s="51"/>
      <c r="BX57" s="51" t="s">
        <v>123</v>
      </c>
      <c r="BY57" s="51"/>
      <c r="BZ57" s="51">
        <v>6</v>
      </c>
      <c r="CA57" s="51">
        <v>6</v>
      </c>
      <c r="CB57" s="51"/>
      <c r="CC57" s="53">
        <v>42886</v>
      </c>
      <c r="CD57" s="53">
        <f t="shared" si="17"/>
        <v>42766</v>
      </c>
    </row>
    <row r="58" spans="1:83" s="49" customFormat="1" ht="23.25" customHeight="1">
      <c r="A58" s="63"/>
      <c r="F58" s="63"/>
      <c r="G58" s="62"/>
      <c r="H58" s="62"/>
      <c r="I58" s="62"/>
      <c r="J58" s="63"/>
      <c r="K58" s="63"/>
      <c r="L58" s="63"/>
      <c r="M58" s="74"/>
      <c r="N58" s="75"/>
      <c r="O58" s="75"/>
      <c r="P58" s="74"/>
      <c r="AF58" s="63"/>
      <c r="AG58" s="63"/>
      <c r="AH58" s="63"/>
      <c r="AI58" s="100"/>
      <c r="AJ58" s="63"/>
      <c r="AK58" s="63"/>
      <c r="AL58" s="63"/>
      <c r="AM58" s="63"/>
      <c r="AN58" s="63"/>
      <c r="AO58" s="63"/>
      <c r="AP58" s="63"/>
      <c r="AQ58" s="63"/>
      <c r="AR58" s="63"/>
      <c r="AS58" s="63"/>
      <c r="AT58" s="63"/>
      <c r="AU58" s="63"/>
      <c r="AV58" s="63"/>
      <c r="AW58" s="63"/>
      <c r="AX58" s="63"/>
      <c r="AY58" s="63"/>
      <c r="AZ58" s="63"/>
      <c r="BA58" s="63"/>
      <c r="BB58" s="63"/>
      <c r="BF58" s="63"/>
      <c r="BG58" s="63"/>
      <c r="BI58" s="100"/>
      <c r="BJ58" s="100"/>
      <c r="BN58" s="63"/>
      <c r="BO58" s="51"/>
      <c r="BP58" s="51"/>
      <c r="BQ58" s="51" t="s">
        <v>124</v>
      </c>
      <c r="BR58" s="51" t="s">
        <v>125</v>
      </c>
      <c r="BS58" s="51"/>
      <c r="BT58" s="51"/>
      <c r="BU58" s="51"/>
      <c r="BV58" s="51" t="s">
        <v>126</v>
      </c>
      <c r="BW58" s="51"/>
      <c r="BX58" s="51"/>
      <c r="BY58" s="51"/>
      <c r="BZ58" s="51">
        <v>7</v>
      </c>
      <c r="CA58" s="51">
        <v>7</v>
      </c>
      <c r="CB58" s="51"/>
      <c r="CC58" s="53">
        <v>42916</v>
      </c>
      <c r="CD58" s="53">
        <f t="shared" si="17"/>
        <v>42766</v>
      </c>
    </row>
    <row r="59" spans="1:83" s="49" customFormat="1" ht="23.25" customHeight="1">
      <c r="A59" s="63"/>
      <c r="F59" s="63"/>
      <c r="G59" s="62"/>
      <c r="H59" s="62"/>
      <c r="I59" s="62"/>
      <c r="J59" s="63"/>
      <c r="K59" s="63"/>
      <c r="L59" s="63"/>
      <c r="M59" s="74"/>
      <c r="N59" s="75"/>
      <c r="O59" s="75"/>
      <c r="P59" s="74"/>
      <c r="AF59" s="63"/>
      <c r="AG59" s="63"/>
      <c r="AH59" s="63"/>
      <c r="AI59" s="100"/>
      <c r="AJ59" s="63"/>
      <c r="AK59" s="63"/>
      <c r="AL59" s="63"/>
      <c r="AM59" s="63"/>
      <c r="AN59" s="63"/>
      <c r="AO59" s="63"/>
      <c r="AP59" s="63"/>
      <c r="AQ59" s="63"/>
      <c r="AR59" s="63"/>
      <c r="AS59" s="63"/>
      <c r="AT59" s="63"/>
      <c r="AU59" s="63"/>
      <c r="AV59" s="63"/>
      <c r="AW59" s="63"/>
      <c r="AX59" s="63"/>
      <c r="AY59" s="63"/>
      <c r="AZ59" s="63"/>
      <c r="BA59" s="63"/>
      <c r="BB59" s="63"/>
      <c r="BF59" s="63"/>
      <c r="BG59" s="63"/>
      <c r="BI59" s="100"/>
      <c r="BJ59" s="100"/>
      <c r="BN59" s="63"/>
      <c r="BO59" s="51"/>
      <c r="BP59" s="51"/>
      <c r="BQ59" s="51" t="s">
        <v>127</v>
      </c>
      <c r="BR59" s="51" t="s">
        <v>128</v>
      </c>
      <c r="BS59" s="51"/>
      <c r="BT59" s="51"/>
      <c r="BU59" s="51"/>
      <c r="BV59" s="51" t="s">
        <v>129</v>
      </c>
      <c r="BW59" s="51"/>
      <c r="BX59" s="51"/>
      <c r="BY59" s="51"/>
      <c r="BZ59" s="51">
        <v>8</v>
      </c>
      <c r="CA59" s="51">
        <v>8</v>
      </c>
      <c r="CB59" s="51"/>
      <c r="CC59" s="53">
        <v>42947</v>
      </c>
      <c r="CD59" s="53">
        <f t="shared" si="17"/>
        <v>42766</v>
      </c>
    </row>
    <row r="60" spans="1:83" s="49" customFormat="1" ht="23.25" customHeight="1">
      <c r="A60" s="63"/>
      <c r="F60" s="63"/>
      <c r="G60" s="62"/>
      <c r="H60" s="62"/>
      <c r="I60" s="62"/>
      <c r="J60" s="63"/>
      <c r="K60" s="63"/>
      <c r="L60" s="63"/>
      <c r="M60" s="74"/>
      <c r="N60" s="75"/>
      <c r="O60" s="75"/>
      <c r="P60" s="74"/>
      <c r="AF60" s="63"/>
      <c r="AG60" s="63"/>
      <c r="AH60" s="63"/>
      <c r="AI60" s="100"/>
      <c r="AJ60" s="63"/>
      <c r="AK60" s="63"/>
      <c r="AL60" s="63"/>
      <c r="AM60" s="63"/>
      <c r="AN60" s="63"/>
      <c r="AO60" s="63"/>
      <c r="AP60" s="63"/>
      <c r="AQ60" s="63"/>
      <c r="AR60" s="63"/>
      <c r="AS60" s="63"/>
      <c r="AT60" s="63"/>
      <c r="AU60" s="63"/>
      <c r="AV60" s="63"/>
      <c r="AW60" s="63"/>
      <c r="AX60" s="63"/>
      <c r="AY60" s="63"/>
      <c r="AZ60" s="63"/>
      <c r="BA60" s="63"/>
      <c r="BB60" s="63"/>
      <c r="BF60" s="63"/>
      <c r="BG60" s="63"/>
      <c r="BI60" s="100"/>
      <c r="BJ60" s="100"/>
      <c r="BN60" s="63"/>
      <c r="BO60" s="51"/>
      <c r="BP60" s="51"/>
      <c r="BQ60" s="51" t="s">
        <v>130</v>
      </c>
      <c r="BR60" s="51" t="s">
        <v>131</v>
      </c>
      <c r="BS60" s="51"/>
      <c r="BT60" s="51"/>
      <c r="BU60" s="51"/>
      <c r="BV60" s="51" t="s">
        <v>132</v>
      </c>
      <c r="BW60" s="51"/>
      <c r="BX60" s="51"/>
      <c r="BY60" s="51"/>
      <c r="BZ60" s="51">
        <v>9</v>
      </c>
      <c r="CA60" s="51">
        <v>9</v>
      </c>
      <c r="CB60" s="51"/>
      <c r="CC60" s="53">
        <v>42978</v>
      </c>
      <c r="CD60" s="53">
        <f t="shared" si="17"/>
        <v>42766</v>
      </c>
    </row>
    <row r="61" spans="1:83" s="49" customFormat="1" ht="23.25" customHeight="1">
      <c r="A61" s="63"/>
      <c r="F61" s="63"/>
      <c r="G61" s="62"/>
      <c r="H61" s="62"/>
      <c r="I61" s="62"/>
      <c r="J61" s="63"/>
      <c r="K61" s="63"/>
      <c r="L61" s="63"/>
      <c r="M61" s="74"/>
      <c r="N61" s="75"/>
      <c r="O61" s="75"/>
      <c r="P61" s="74"/>
      <c r="AF61" s="63"/>
      <c r="AG61" s="63"/>
      <c r="AH61" s="63"/>
      <c r="AI61" s="100"/>
      <c r="AJ61" s="63"/>
      <c r="AK61" s="63"/>
      <c r="AL61" s="63"/>
      <c r="AM61" s="63"/>
      <c r="AN61" s="63"/>
      <c r="AO61" s="63"/>
      <c r="AP61" s="63"/>
      <c r="AQ61" s="63"/>
      <c r="AR61" s="63"/>
      <c r="AS61" s="63"/>
      <c r="AT61" s="63"/>
      <c r="AU61" s="63"/>
      <c r="AV61" s="63"/>
      <c r="AW61" s="63"/>
      <c r="AX61" s="63"/>
      <c r="AY61" s="63"/>
      <c r="AZ61" s="63"/>
      <c r="BA61" s="63"/>
      <c r="BB61" s="63"/>
      <c r="BF61" s="63"/>
      <c r="BG61" s="63"/>
      <c r="BI61" s="100"/>
      <c r="BJ61" s="100"/>
      <c r="BN61" s="63"/>
      <c r="BO61" s="51"/>
      <c r="BP61" s="51"/>
      <c r="BQ61" s="51" t="s">
        <v>133</v>
      </c>
      <c r="BR61" s="51" t="s">
        <v>134</v>
      </c>
      <c r="BS61" s="51"/>
      <c r="BT61" s="51"/>
      <c r="BU61" s="51"/>
      <c r="BV61" s="51" t="s">
        <v>135</v>
      </c>
      <c r="BW61" s="51"/>
      <c r="BX61" s="51"/>
      <c r="BY61" s="51"/>
      <c r="BZ61" s="51">
        <v>10</v>
      </c>
      <c r="CA61" s="51">
        <v>10</v>
      </c>
      <c r="CB61" s="51"/>
      <c r="CC61" s="53">
        <v>43008</v>
      </c>
      <c r="CD61" s="53" t="e">
        <f t="shared" si="17"/>
        <v>#N/A</v>
      </c>
    </row>
    <row r="62" spans="1:83" s="49" customFormat="1" ht="23.25" customHeight="1">
      <c r="A62" s="63"/>
      <c r="F62" s="63"/>
      <c r="G62" s="62"/>
      <c r="H62" s="62"/>
      <c r="I62" s="62"/>
      <c r="J62" s="63"/>
      <c r="K62" s="63"/>
      <c r="L62" s="63"/>
      <c r="M62" s="74"/>
      <c r="N62" s="75"/>
      <c r="O62" s="75"/>
      <c r="P62" s="74"/>
      <c r="AF62" s="63"/>
      <c r="AG62" s="63"/>
      <c r="AH62" s="63"/>
      <c r="AI62" s="100"/>
      <c r="AJ62" s="63"/>
      <c r="AK62" s="63"/>
      <c r="AL62" s="63"/>
      <c r="AM62" s="63"/>
      <c r="AN62" s="63"/>
      <c r="AO62" s="63"/>
      <c r="AP62" s="63"/>
      <c r="AQ62" s="63"/>
      <c r="AR62" s="63"/>
      <c r="AS62" s="63"/>
      <c r="AT62" s="63"/>
      <c r="AU62" s="63"/>
      <c r="AV62" s="63"/>
      <c r="AW62" s="63"/>
      <c r="AX62" s="63"/>
      <c r="AY62" s="63"/>
      <c r="AZ62" s="63"/>
      <c r="BA62" s="63"/>
      <c r="BB62" s="63"/>
      <c r="BF62" s="63"/>
      <c r="BG62" s="63"/>
      <c r="BI62" s="100"/>
      <c r="BJ62" s="100"/>
      <c r="BN62" s="63"/>
      <c r="BO62" s="51"/>
      <c r="BP62" s="51"/>
      <c r="BQ62" s="51" t="s">
        <v>136</v>
      </c>
      <c r="BR62" s="51" t="s">
        <v>137</v>
      </c>
      <c r="BS62" s="51"/>
      <c r="BT62" s="51"/>
      <c r="BU62" s="51"/>
      <c r="BV62" s="51" t="s">
        <v>138</v>
      </c>
      <c r="BW62" s="51"/>
      <c r="BX62" s="51"/>
      <c r="BY62" s="51"/>
      <c r="BZ62" s="51">
        <v>11</v>
      </c>
      <c r="CA62" s="51">
        <v>11</v>
      </c>
      <c r="CB62" s="51"/>
      <c r="CC62" s="53">
        <v>43039</v>
      </c>
      <c r="CD62" s="53" t="e">
        <f t="shared" si="17"/>
        <v>#N/A</v>
      </c>
    </row>
    <row r="63" spans="1:83" s="49" customFormat="1" ht="23.25" customHeight="1">
      <c r="A63" s="63"/>
      <c r="F63" s="63"/>
      <c r="G63" s="62"/>
      <c r="H63" s="62"/>
      <c r="I63" s="62"/>
      <c r="J63" s="63"/>
      <c r="K63" s="63"/>
      <c r="L63" s="63"/>
      <c r="M63" s="74"/>
      <c r="N63" s="75"/>
      <c r="O63" s="75"/>
      <c r="P63" s="74"/>
      <c r="AF63" s="63"/>
      <c r="AG63" s="63"/>
      <c r="AH63" s="63"/>
      <c r="AI63" s="100"/>
      <c r="AJ63" s="63"/>
      <c r="AK63" s="63"/>
      <c r="AL63" s="63"/>
      <c r="AM63" s="63"/>
      <c r="AN63" s="63"/>
      <c r="AO63" s="63"/>
      <c r="AP63" s="63"/>
      <c r="AQ63" s="63"/>
      <c r="AR63" s="63"/>
      <c r="AS63" s="63"/>
      <c r="AT63" s="63"/>
      <c r="AU63" s="63"/>
      <c r="AV63" s="63"/>
      <c r="AW63" s="63"/>
      <c r="AX63" s="63"/>
      <c r="AY63" s="63"/>
      <c r="AZ63" s="63"/>
      <c r="BA63" s="63"/>
      <c r="BB63" s="63"/>
      <c r="BF63" s="63"/>
      <c r="BG63" s="63"/>
      <c r="BI63" s="100"/>
      <c r="BJ63" s="100"/>
      <c r="BN63" s="63"/>
      <c r="BO63" s="51"/>
      <c r="BP63" s="51"/>
      <c r="BQ63" s="51" t="s">
        <v>139</v>
      </c>
      <c r="BR63" s="51" t="s">
        <v>140</v>
      </c>
      <c r="BS63" s="51"/>
      <c r="BT63" s="51"/>
      <c r="BU63" s="51"/>
      <c r="BV63" s="51" t="s">
        <v>141</v>
      </c>
      <c r="BW63" s="51"/>
      <c r="BX63" s="51"/>
      <c r="BY63" s="51"/>
      <c r="BZ63" s="51">
        <v>12</v>
      </c>
      <c r="CA63" s="51">
        <v>12</v>
      </c>
      <c r="CB63" s="51"/>
      <c r="CC63" s="53">
        <v>43069</v>
      </c>
      <c r="CD63" s="53" t="e">
        <f t="shared" si="17"/>
        <v>#N/A</v>
      </c>
    </row>
    <row r="64" spans="1:83" s="49" customFormat="1" ht="23.25" customHeight="1">
      <c r="A64" s="63"/>
      <c r="F64" s="63"/>
      <c r="G64" s="62"/>
      <c r="H64" s="62"/>
      <c r="I64" s="62"/>
      <c r="J64" s="63"/>
      <c r="K64" s="63"/>
      <c r="L64" s="63"/>
      <c r="M64" s="74"/>
      <c r="N64" s="75"/>
      <c r="O64" s="75"/>
      <c r="P64" s="74"/>
      <c r="AF64" s="63"/>
      <c r="AG64" s="63"/>
      <c r="AH64" s="63"/>
      <c r="AI64" s="100"/>
      <c r="AJ64" s="63"/>
      <c r="AK64" s="63"/>
      <c r="AL64" s="63"/>
      <c r="AM64" s="63"/>
      <c r="AN64" s="63"/>
      <c r="AO64" s="63"/>
      <c r="AP64" s="63"/>
      <c r="AQ64" s="63"/>
      <c r="AR64" s="63"/>
      <c r="AS64" s="63"/>
      <c r="AT64" s="63"/>
      <c r="AU64" s="63"/>
      <c r="AV64" s="63"/>
      <c r="AW64" s="63"/>
      <c r="AX64" s="63"/>
      <c r="AY64" s="63"/>
      <c r="AZ64" s="63"/>
      <c r="BA64" s="63"/>
      <c r="BB64" s="63"/>
      <c r="BF64" s="63"/>
      <c r="BG64" s="63"/>
      <c r="BI64" s="100"/>
      <c r="BJ64" s="100"/>
      <c r="BN64" s="63"/>
      <c r="BO64" s="51"/>
      <c r="BP64" s="51"/>
      <c r="BQ64" s="51" t="s">
        <v>142</v>
      </c>
      <c r="BR64" s="51" t="s">
        <v>143</v>
      </c>
      <c r="BS64" s="51"/>
      <c r="BT64" s="51"/>
      <c r="BU64" s="51"/>
      <c r="BV64" s="51" t="s">
        <v>144</v>
      </c>
      <c r="BW64" s="51"/>
      <c r="BX64" s="51"/>
      <c r="BY64" s="51"/>
      <c r="BZ64" s="51">
        <v>13</v>
      </c>
      <c r="CA64" s="51">
        <v>13</v>
      </c>
      <c r="CB64" s="51"/>
      <c r="CC64" s="53">
        <v>43100</v>
      </c>
      <c r="CD64" s="53" t="e">
        <f t="shared" si="17"/>
        <v>#N/A</v>
      </c>
    </row>
    <row r="65" spans="1:82" s="49" customFormat="1" ht="23.25" customHeight="1">
      <c r="A65" s="63"/>
      <c r="F65" s="63"/>
      <c r="G65" s="62"/>
      <c r="H65" s="62"/>
      <c r="I65" s="62"/>
      <c r="J65" s="63"/>
      <c r="K65" s="63"/>
      <c r="L65" s="63"/>
      <c r="M65" s="74"/>
      <c r="N65" s="75"/>
      <c r="O65" s="75"/>
      <c r="P65" s="74"/>
      <c r="AF65" s="63"/>
      <c r="AG65" s="63"/>
      <c r="AH65" s="63"/>
      <c r="AI65" s="100"/>
      <c r="AJ65" s="63"/>
      <c r="AK65" s="63"/>
      <c r="AL65" s="63"/>
      <c r="AM65" s="63"/>
      <c r="AN65" s="63"/>
      <c r="AO65" s="63"/>
      <c r="AP65" s="63"/>
      <c r="AQ65" s="63"/>
      <c r="AR65" s="63"/>
      <c r="AS65" s="63"/>
      <c r="AT65" s="63"/>
      <c r="AU65" s="63"/>
      <c r="AV65" s="63"/>
      <c r="AW65" s="63"/>
      <c r="AX65" s="63"/>
      <c r="AY65" s="63"/>
      <c r="AZ65" s="63"/>
      <c r="BA65" s="63"/>
      <c r="BB65" s="63"/>
      <c r="BF65" s="63"/>
      <c r="BG65" s="63"/>
      <c r="BI65" s="100"/>
      <c r="BJ65" s="100"/>
      <c r="BN65" s="63"/>
      <c r="BO65" s="51"/>
      <c r="BP65" s="51"/>
      <c r="BQ65" s="51"/>
      <c r="BR65" s="51" t="s">
        <v>145</v>
      </c>
      <c r="BS65" s="51"/>
      <c r="BT65" s="51"/>
      <c r="BU65" s="51"/>
      <c r="BV65" s="51" t="s">
        <v>146</v>
      </c>
      <c r="BW65" s="51"/>
      <c r="BX65" s="51"/>
      <c r="BY65" s="51"/>
      <c r="BZ65" s="51">
        <v>14</v>
      </c>
      <c r="CA65" s="51">
        <v>14</v>
      </c>
      <c r="CB65" s="51"/>
      <c r="CC65" s="53"/>
      <c r="CD65" s="53" t="e">
        <f t="shared" si="17"/>
        <v>#N/A</v>
      </c>
    </row>
    <row r="66" spans="1:82" s="49" customFormat="1" ht="23.25" customHeight="1">
      <c r="A66" s="63"/>
      <c r="F66" s="63"/>
      <c r="G66" s="62"/>
      <c r="H66" s="62"/>
      <c r="I66" s="62"/>
      <c r="J66" s="63"/>
      <c r="K66" s="63"/>
      <c r="L66" s="63"/>
      <c r="M66" s="74"/>
      <c r="N66" s="75"/>
      <c r="O66" s="75"/>
      <c r="P66" s="74"/>
      <c r="AF66" s="63"/>
      <c r="AG66" s="63"/>
      <c r="AH66" s="63"/>
      <c r="AI66" s="100"/>
      <c r="AJ66" s="63"/>
      <c r="AK66" s="63"/>
      <c r="AL66" s="63"/>
      <c r="AM66" s="63"/>
      <c r="AN66" s="63"/>
      <c r="AO66" s="63"/>
      <c r="AP66" s="63"/>
      <c r="AQ66" s="63"/>
      <c r="AR66" s="63"/>
      <c r="AS66" s="63"/>
      <c r="AT66" s="63"/>
      <c r="AU66" s="63"/>
      <c r="AV66" s="63"/>
      <c r="AW66" s="63"/>
      <c r="AX66" s="63"/>
      <c r="AY66" s="63"/>
      <c r="AZ66" s="63"/>
      <c r="BA66" s="63"/>
      <c r="BB66" s="63"/>
      <c r="BF66" s="63"/>
      <c r="BG66" s="63"/>
      <c r="BI66" s="100"/>
      <c r="BJ66" s="100"/>
      <c r="BN66" s="63"/>
      <c r="BO66" s="51"/>
      <c r="BP66" s="51"/>
      <c r="BQ66" s="51"/>
      <c r="BR66" s="51"/>
      <c r="BS66" s="51"/>
      <c r="BT66" s="51"/>
      <c r="BU66" s="51"/>
      <c r="BV66" s="51" t="s">
        <v>147</v>
      </c>
      <c r="BW66" s="51"/>
      <c r="BX66" s="51"/>
      <c r="BY66" s="51"/>
      <c r="BZ66" s="51">
        <v>15</v>
      </c>
      <c r="CA66" s="51">
        <v>15</v>
      </c>
      <c r="CB66" s="51"/>
      <c r="CC66" s="51"/>
      <c r="CD66" s="53" t="e">
        <f t="shared" si="17"/>
        <v>#N/A</v>
      </c>
    </row>
    <row r="67" spans="1:82" s="49" customFormat="1" ht="23.25" customHeight="1">
      <c r="A67" s="63"/>
      <c r="F67" s="63"/>
      <c r="G67" s="62"/>
      <c r="H67" s="62"/>
      <c r="I67" s="62"/>
      <c r="J67" s="63"/>
      <c r="K67" s="63"/>
      <c r="L67" s="63"/>
      <c r="M67" s="74"/>
      <c r="N67" s="75"/>
      <c r="O67" s="75"/>
      <c r="P67" s="74"/>
      <c r="AF67" s="63"/>
      <c r="AG67" s="63"/>
      <c r="AH67" s="63"/>
      <c r="AI67" s="100"/>
      <c r="AJ67" s="63"/>
      <c r="AK67" s="63"/>
      <c r="AL67" s="63"/>
      <c r="AM67" s="63"/>
      <c r="AN67" s="63"/>
      <c r="AO67" s="63"/>
      <c r="AP67" s="63"/>
      <c r="AQ67" s="63"/>
      <c r="AR67" s="63"/>
      <c r="AS67" s="63"/>
      <c r="AT67" s="63"/>
      <c r="AU67" s="63"/>
      <c r="AV67" s="63"/>
      <c r="AW67" s="63"/>
      <c r="AX67" s="63"/>
      <c r="AY67" s="63"/>
      <c r="AZ67" s="63"/>
      <c r="BA67" s="63"/>
      <c r="BB67" s="63"/>
      <c r="BF67" s="63"/>
      <c r="BG67" s="63"/>
      <c r="BI67" s="100"/>
      <c r="BJ67" s="100"/>
      <c r="BN67" s="63"/>
      <c r="BO67" s="51"/>
      <c r="BP67" s="51"/>
      <c r="BQ67" s="51"/>
      <c r="BR67" s="113"/>
      <c r="BS67" s="51"/>
      <c r="BT67" s="51"/>
      <c r="BU67" s="51"/>
      <c r="BV67" s="51" t="s">
        <v>148</v>
      </c>
      <c r="BW67" s="51"/>
      <c r="BX67" s="51"/>
      <c r="BY67" s="51"/>
      <c r="BZ67" s="51">
        <v>16</v>
      </c>
      <c r="CA67" s="51">
        <v>16</v>
      </c>
      <c r="CB67" s="51"/>
      <c r="CC67" s="51"/>
      <c r="CD67" s="53" t="e">
        <f t="shared" ref="CD67:CD72" si="18">VLOOKUP(B27,BQ:CC,13,0)</f>
        <v>#N/A</v>
      </c>
    </row>
    <row r="68" spans="1:82" s="49" customFormat="1" ht="23.25" customHeight="1">
      <c r="A68" s="63"/>
      <c r="F68" s="63"/>
      <c r="G68" s="62"/>
      <c r="H68" s="62"/>
      <c r="I68" s="62"/>
      <c r="J68" s="63"/>
      <c r="K68" s="63"/>
      <c r="L68" s="63"/>
      <c r="M68" s="74"/>
      <c r="N68" s="75"/>
      <c r="O68" s="75"/>
      <c r="P68" s="74"/>
      <c r="AF68" s="63"/>
      <c r="AG68" s="63"/>
      <c r="AH68" s="63"/>
      <c r="AI68" s="100"/>
      <c r="AJ68" s="63"/>
      <c r="AK68" s="63"/>
      <c r="AL68" s="63"/>
      <c r="AM68" s="63"/>
      <c r="AN68" s="63"/>
      <c r="AO68" s="63"/>
      <c r="AP68" s="63"/>
      <c r="AQ68" s="63"/>
      <c r="AR68" s="63"/>
      <c r="AS68" s="63"/>
      <c r="AT68" s="63"/>
      <c r="AU68" s="63"/>
      <c r="AV68" s="63"/>
      <c r="AW68" s="63"/>
      <c r="AX68" s="63"/>
      <c r="AY68" s="63"/>
      <c r="AZ68" s="63"/>
      <c r="BA68" s="63"/>
      <c r="BB68" s="63"/>
      <c r="BF68" s="63"/>
      <c r="BG68" s="63"/>
      <c r="BI68" s="100"/>
      <c r="BJ68" s="100"/>
      <c r="BN68" s="63"/>
      <c r="BO68" s="51"/>
      <c r="BP68" s="51"/>
      <c r="BQ68" s="51"/>
      <c r="BR68" s="113"/>
      <c r="BS68" s="51"/>
      <c r="BT68" s="51"/>
      <c r="BU68" s="51"/>
      <c r="BV68" s="51" t="s">
        <v>149</v>
      </c>
      <c r="BW68" s="51"/>
      <c r="BX68" s="51"/>
      <c r="BY68" s="51"/>
      <c r="BZ68" s="51">
        <v>17</v>
      </c>
      <c r="CA68" s="51">
        <v>17</v>
      </c>
      <c r="CB68" s="51"/>
      <c r="CC68" s="51"/>
      <c r="CD68" s="53" t="e">
        <f t="shared" si="18"/>
        <v>#N/A</v>
      </c>
    </row>
    <row r="69" spans="1:82" s="49" customFormat="1" ht="23.25" customHeight="1">
      <c r="A69" s="63"/>
      <c r="F69" s="63"/>
      <c r="G69" s="62"/>
      <c r="H69" s="62"/>
      <c r="I69" s="62"/>
      <c r="J69" s="63"/>
      <c r="K69" s="63"/>
      <c r="L69" s="63"/>
      <c r="M69" s="74"/>
      <c r="N69" s="75"/>
      <c r="O69" s="75"/>
      <c r="P69" s="74"/>
      <c r="AF69" s="63"/>
      <c r="AG69" s="63"/>
      <c r="AH69" s="63"/>
      <c r="AI69" s="100"/>
      <c r="AJ69" s="63"/>
      <c r="AK69" s="63"/>
      <c r="AL69" s="63"/>
      <c r="AM69" s="63"/>
      <c r="AN69" s="63"/>
      <c r="AO69" s="63"/>
      <c r="AP69" s="63"/>
      <c r="AQ69" s="63"/>
      <c r="AR69" s="63"/>
      <c r="AS69" s="63"/>
      <c r="AT69" s="63"/>
      <c r="AU69" s="63"/>
      <c r="AV69" s="63"/>
      <c r="AW69" s="63"/>
      <c r="AX69" s="63"/>
      <c r="AY69" s="63"/>
      <c r="AZ69" s="63"/>
      <c r="BA69" s="63"/>
      <c r="BB69" s="63"/>
      <c r="BF69" s="63"/>
      <c r="BG69" s="63"/>
      <c r="BI69" s="100"/>
      <c r="BJ69" s="100"/>
      <c r="BN69" s="63"/>
      <c r="BO69" s="51"/>
      <c r="BP69" s="51"/>
      <c r="BQ69" s="51"/>
      <c r="BR69" s="113"/>
      <c r="BS69" s="51"/>
      <c r="BT69" s="51"/>
      <c r="BU69" s="51"/>
      <c r="BV69" s="51" t="s">
        <v>150</v>
      </c>
      <c r="BW69" s="51"/>
      <c r="BX69" s="51"/>
      <c r="BY69" s="51"/>
      <c r="BZ69" s="51">
        <v>18</v>
      </c>
      <c r="CA69" s="51">
        <v>18</v>
      </c>
      <c r="CB69" s="51"/>
      <c r="CC69" s="51"/>
      <c r="CD69" s="53" t="e">
        <f t="shared" si="18"/>
        <v>#N/A</v>
      </c>
    </row>
    <row r="70" spans="1:82" s="49" customFormat="1" ht="23.25" customHeight="1">
      <c r="A70" s="63"/>
      <c r="F70" s="63"/>
      <c r="G70" s="62"/>
      <c r="H70" s="62"/>
      <c r="I70" s="62"/>
      <c r="J70" s="63"/>
      <c r="K70" s="63"/>
      <c r="L70" s="63"/>
      <c r="M70" s="74"/>
      <c r="N70" s="75"/>
      <c r="O70" s="75"/>
      <c r="P70" s="74"/>
      <c r="AF70" s="63"/>
      <c r="AG70" s="63"/>
      <c r="AH70" s="63"/>
      <c r="AI70" s="100"/>
      <c r="AJ70" s="63"/>
      <c r="AK70" s="63"/>
      <c r="AL70" s="63"/>
      <c r="AM70" s="63"/>
      <c r="AN70" s="63"/>
      <c r="AO70" s="63"/>
      <c r="AP70" s="63"/>
      <c r="AQ70" s="63"/>
      <c r="AR70" s="63"/>
      <c r="AS70" s="63"/>
      <c r="AT70" s="63"/>
      <c r="AU70" s="63"/>
      <c r="AV70" s="63"/>
      <c r="AW70" s="63"/>
      <c r="AX70" s="63"/>
      <c r="AY70" s="63"/>
      <c r="AZ70" s="63"/>
      <c r="BA70" s="63"/>
      <c r="BB70" s="63"/>
      <c r="BF70" s="63"/>
      <c r="BG70" s="63"/>
      <c r="BI70" s="100"/>
      <c r="BJ70" s="100"/>
      <c r="BN70" s="63"/>
      <c r="BO70" s="51"/>
      <c r="BP70" s="51"/>
      <c r="BQ70" s="51"/>
      <c r="BR70" s="113"/>
      <c r="BS70" s="51"/>
      <c r="BT70" s="51"/>
      <c r="BU70" s="51"/>
      <c r="BV70" s="51" t="s">
        <v>151</v>
      </c>
      <c r="BW70" s="51"/>
      <c r="BX70" s="51"/>
      <c r="BY70" s="51"/>
      <c r="BZ70" s="51">
        <v>19</v>
      </c>
      <c r="CA70" s="51">
        <v>19</v>
      </c>
      <c r="CB70" s="51"/>
      <c r="CC70" s="51"/>
      <c r="CD70" s="53" t="e">
        <f t="shared" si="18"/>
        <v>#N/A</v>
      </c>
    </row>
    <row r="71" spans="1:82" s="49" customFormat="1" ht="23.25" customHeight="1">
      <c r="A71" s="63"/>
      <c r="F71" s="63"/>
      <c r="G71" s="62"/>
      <c r="H71" s="62"/>
      <c r="I71" s="62"/>
      <c r="J71" s="63"/>
      <c r="K71" s="63"/>
      <c r="L71" s="63"/>
      <c r="M71" s="74"/>
      <c r="N71" s="75"/>
      <c r="O71" s="75"/>
      <c r="P71" s="74"/>
      <c r="AF71" s="63"/>
      <c r="AG71" s="63"/>
      <c r="AH71" s="63"/>
      <c r="AI71" s="100"/>
      <c r="AJ71" s="63"/>
      <c r="AK71" s="63"/>
      <c r="AL71" s="63"/>
      <c r="AM71" s="63"/>
      <c r="AN71" s="63"/>
      <c r="AO71" s="63"/>
      <c r="AP71" s="63"/>
      <c r="AQ71" s="63"/>
      <c r="AR71" s="63"/>
      <c r="AS71" s="63"/>
      <c r="AT71" s="63"/>
      <c r="AU71" s="63"/>
      <c r="AV71" s="63"/>
      <c r="AW71" s="63"/>
      <c r="AX71" s="63"/>
      <c r="AY71" s="63"/>
      <c r="AZ71" s="63"/>
      <c r="BA71" s="63"/>
      <c r="BB71" s="63"/>
      <c r="BF71" s="63"/>
      <c r="BG71" s="63"/>
      <c r="BI71" s="100"/>
      <c r="BJ71" s="100"/>
      <c r="BN71" s="63"/>
      <c r="BO71" s="51"/>
      <c r="BP71" s="51"/>
      <c r="BQ71" s="51"/>
      <c r="BR71" s="113"/>
      <c r="BS71" s="51"/>
      <c r="BT71" s="51"/>
      <c r="BU71" s="51"/>
      <c r="BV71" s="51"/>
      <c r="BW71" s="51"/>
      <c r="BX71" s="51"/>
      <c r="BY71" s="51"/>
      <c r="BZ71" s="51">
        <v>20</v>
      </c>
      <c r="CA71" s="51">
        <v>20</v>
      </c>
      <c r="CB71" s="51"/>
      <c r="CC71" s="51"/>
      <c r="CD71" s="53" t="e">
        <f t="shared" si="18"/>
        <v>#N/A</v>
      </c>
    </row>
    <row r="72" spans="1:82" s="49" customFormat="1" ht="23.25" customHeight="1">
      <c r="A72" s="63"/>
      <c r="F72" s="63"/>
      <c r="G72" s="62"/>
      <c r="H72" s="62"/>
      <c r="I72" s="62"/>
      <c r="J72" s="63"/>
      <c r="K72" s="63"/>
      <c r="L72" s="63"/>
      <c r="M72" s="74"/>
      <c r="N72" s="75"/>
      <c r="O72" s="75"/>
      <c r="P72" s="74"/>
      <c r="AF72" s="63"/>
      <c r="AG72" s="63"/>
      <c r="AH72" s="63"/>
      <c r="AI72" s="100"/>
      <c r="AJ72" s="63"/>
      <c r="AK72" s="63"/>
      <c r="AL72" s="63"/>
      <c r="AM72" s="63"/>
      <c r="AN72" s="63"/>
      <c r="AO72" s="63"/>
      <c r="AP72" s="63"/>
      <c r="AQ72" s="63"/>
      <c r="AR72" s="63"/>
      <c r="AS72" s="63"/>
      <c r="AT72" s="63"/>
      <c r="AU72" s="63"/>
      <c r="AV72" s="63"/>
      <c r="AW72" s="63"/>
      <c r="AX72" s="63"/>
      <c r="AY72" s="63"/>
      <c r="AZ72" s="63"/>
      <c r="BA72" s="63"/>
      <c r="BB72" s="63"/>
      <c r="BF72" s="63"/>
      <c r="BG72" s="63"/>
      <c r="BI72" s="100"/>
      <c r="BJ72" s="100"/>
      <c r="BN72" s="63"/>
      <c r="BO72" s="51"/>
      <c r="BP72" s="51"/>
      <c r="BQ72" s="51"/>
      <c r="BR72" s="51"/>
      <c r="BS72" s="51"/>
      <c r="BT72" s="51"/>
      <c r="BU72" s="51"/>
      <c r="BV72" s="51"/>
      <c r="BW72" s="51"/>
      <c r="BX72" s="51"/>
      <c r="BY72" s="51"/>
      <c r="BZ72" s="51">
        <v>21</v>
      </c>
      <c r="CA72" s="51">
        <v>21</v>
      </c>
      <c r="CB72" s="51"/>
      <c r="CC72" s="51"/>
      <c r="CD72" s="53" t="e">
        <f t="shared" si="18"/>
        <v>#N/A</v>
      </c>
    </row>
    <row r="73" spans="1:82" s="49" customFormat="1" ht="23.25" customHeight="1">
      <c r="A73" s="63"/>
      <c r="F73" s="63"/>
      <c r="G73" s="62"/>
      <c r="H73" s="62"/>
      <c r="I73" s="62"/>
      <c r="J73" s="63"/>
      <c r="K73" s="63"/>
      <c r="L73" s="63"/>
      <c r="M73" s="74"/>
      <c r="N73" s="75"/>
      <c r="O73" s="75"/>
      <c r="P73" s="74"/>
      <c r="AF73" s="63"/>
      <c r="AG73" s="63"/>
      <c r="AH73" s="63"/>
      <c r="AI73" s="100"/>
      <c r="AJ73" s="63"/>
      <c r="AK73" s="63"/>
      <c r="AL73" s="63"/>
      <c r="AM73" s="63"/>
      <c r="AN73" s="63"/>
      <c r="AO73" s="63"/>
      <c r="AP73" s="63"/>
      <c r="AQ73" s="63"/>
      <c r="AR73" s="63"/>
      <c r="AS73" s="63"/>
      <c r="AT73" s="63"/>
      <c r="AU73" s="63"/>
      <c r="AV73" s="63"/>
      <c r="AW73" s="63"/>
      <c r="AX73" s="63"/>
      <c r="AY73" s="63"/>
      <c r="AZ73" s="63"/>
      <c r="BA73" s="63"/>
      <c r="BB73" s="63"/>
      <c r="BF73" s="63"/>
      <c r="BG73" s="63"/>
      <c r="BI73" s="100"/>
      <c r="BJ73" s="100"/>
      <c r="BN73" s="63"/>
      <c r="BO73" s="51"/>
      <c r="BP73" s="51"/>
      <c r="BQ73" s="51"/>
      <c r="BR73" s="51"/>
      <c r="BS73" s="51"/>
      <c r="BT73" s="51"/>
      <c r="BU73" s="51"/>
      <c r="BV73" s="51"/>
      <c r="BW73" s="51"/>
      <c r="BX73" s="51"/>
      <c r="BY73" s="51"/>
      <c r="BZ73" s="51">
        <v>22</v>
      </c>
      <c r="CA73" s="51">
        <v>22</v>
      </c>
      <c r="CB73" s="51"/>
      <c r="CC73" s="51"/>
      <c r="CD73" s="51"/>
    </row>
    <row r="74" spans="1:82" s="49" customFormat="1" ht="23.25" customHeight="1">
      <c r="A74" s="63"/>
      <c r="F74" s="63"/>
      <c r="G74" s="62"/>
      <c r="H74" s="62"/>
      <c r="I74" s="62"/>
      <c r="J74" s="63"/>
      <c r="K74" s="63"/>
      <c r="L74" s="63"/>
      <c r="M74" s="74"/>
      <c r="N74" s="75"/>
      <c r="O74" s="75"/>
      <c r="P74" s="74"/>
      <c r="AF74" s="63"/>
      <c r="AG74" s="63"/>
      <c r="AH74" s="63"/>
      <c r="AI74" s="100"/>
      <c r="AJ74" s="63"/>
      <c r="AK74" s="63"/>
      <c r="AL74" s="63"/>
      <c r="AM74" s="63"/>
      <c r="AN74" s="63"/>
      <c r="AO74" s="63"/>
      <c r="AP74" s="63"/>
      <c r="AQ74" s="63"/>
      <c r="AR74" s="63"/>
      <c r="AS74" s="63"/>
      <c r="AT74" s="63"/>
      <c r="AU74" s="63"/>
      <c r="AV74" s="63"/>
      <c r="AW74" s="63"/>
      <c r="AX74" s="63"/>
      <c r="AY74" s="63"/>
      <c r="AZ74" s="63"/>
      <c r="BA74" s="63"/>
      <c r="BB74" s="63"/>
      <c r="BF74" s="63"/>
      <c r="BG74" s="63"/>
      <c r="BI74" s="100"/>
      <c r="BJ74" s="100"/>
      <c r="BN74" s="63"/>
      <c r="BO74" s="48"/>
      <c r="BP74" s="48"/>
      <c r="BQ74" s="48"/>
      <c r="BR74" s="48"/>
      <c r="BS74" s="48"/>
      <c r="BT74" s="48"/>
      <c r="BU74" s="48"/>
      <c r="BV74" s="48"/>
      <c r="BW74" s="48"/>
      <c r="BX74" s="48"/>
      <c r="BY74" s="48"/>
      <c r="BZ74" s="51">
        <v>23</v>
      </c>
      <c r="CA74" s="51">
        <v>23</v>
      </c>
      <c r="CB74" s="48"/>
      <c r="CC74" s="48"/>
      <c r="CD74" s="48"/>
    </row>
    <row r="75" spans="1:82" s="49" customFormat="1" ht="23.25" customHeight="1">
      <c r="A75" s="63"/>
      <c r="F75" s="63"/>
      <c r="G75" s="62"/>
      <c r="H75" s="62"/>
      <c r="I75" s="62"/>
      <c r="J75" s="63"/>
      <c r="K75" s="63"/>
      <c r="L75" s="63"/>
      <c r="M75" s="74"/>
      <c r="N75" s="75"/>
      <c r="O75" s="75"/>
      <c r="P75" s="74"/>
      <c r="AF75" s="63"/>
      <c r="AG75" s="63"/>
      <c r="AH75" s="63"/>
      <c r="AI75" s="100"/>
      <c r="AJ75" s="63"/>
      <c r="AK75" s="63"/>
      <c r="AL75" s="63"/>
      <c r="AM75" s="63"/>
      <c r="AN75" s="63"/>
      <c r="AO75" s="63"/>
      <c r="AP75" s="63"/>
      <c r="AQ75" s="63"/>
      <c r="AR75" s="63"/>
      <c r="AS75" s="63"/>
      <c r="AT75" s="63"/>
      <c r="AU75" s="63"/>
      <c r="AV75" s="63"/>
      <c r="AW75" s="63"/>
      <c r="AX75" s="63"/>
      <c r="AY75" s="63"/>
      <c r="AZ75" s="63"/>
      <c r="BA75" s="63"/>
      <c r="BB75" s="63"/>
      <c r="BF75" s="63"/>
      <c r="BG75" s="63"/>
      <c r="BI75" s="100"/>
      <c r="BJ75" s="100"/>
      <c r="BN75" s="63"/>
      <c r="BO75" s="48"/>
      <c r="BP75" s="48"/>
      <c r="BQ75" s="48"/>
      <c r="BR75" s="48"/>
      <c r="BS75" s="48"/>
      <c r="BT75" s="48"/>
      <c r="BU75" s="48"/>
      <c r="BV75" s="48"/>
      <c r="BW75" s="48"/>
      <c r="BX75" s="48"/>
      <c r="BY75" s="48"/>
      <c r="BZ75" s="51">
        <v>24</v>
      </c>
      <c r="CA75" s="51">
        <v>24</v>
      </c>
      <c r="CB75" s="48"/>
      <c r="CC75" s="48"/>
      <c r="CD75" s="48"/>
    </row>
    <row r="76" spans="1:82" s="49" customFormat="1" ht="23.25" customHeight="1">
      <c r="A76" s="63"/>
      <c r="F76" s="63"/>
      <c r="G76" s="62"/>
      <c r="H76" s="62"/>
      <c r="I76" s="62"/>
      <c r="J76" s="63"/>
      <c r="K76" s="63"/>
      <c r="L76" s="63"/>
      <c r="M76" s="74"/>
      <c r="N76" s="75"/>
      <c r="O76" s="75"/>
      <c r="P76" s="74"/>
      <c r="AF76" s="63"/>
      <c r="AG76" s="63"/>
      <c r="AH76" s="63"/>
      <c r="AI76" s="100"/>
      <c r="AJ76" s="63"/>
      <c r="AK76" s="63"/>
      <c r="AL76" s="63"/>
      <c r="AM76" s="63"/>
      <c r="AN76" s="63"/>
      <c r="AO76" s="63"/>
      <c r="AP76" s="63"/>
      <c r="AQ76" s="63"/>
      <c r="AR76" s="63"/>
      <c r="AS76" s="63"/>
      <c r="AT76" s="63"/>
      <c r="AU76" s="63"/>
      <c r="AV76" s="63"/>
      <c r="AW76" s="63"/>
      <c r="AX76" s="63"/>
      <c r="AY76" s="63"/>
      <c r="AZ76" s="63"/>
      <c r="BA76" s="63"/>
      <c r="BB76" s="63"/>
      <c r="BF76" s="63"/>
      <c r="BG76" s="63"/>
      <c r="BI76" s="100"/>
      <c r="BJ76" s="100"/>
      <c r="BN76" s="63"/>
      <c r="BO76" s="51"/>
      <c r="BP76" s="51"/>
      <c r="BQ76" s="51"/>
      <c r="BR76" s="51"/>
      <c r="BS76" s="51"/>
      <c r="BT76" s="51"/>
      <c r="BU76" s="51"/>
      <c r="BV76" s="51"/>
      <c r="BW76" s="51"/>
      <c r="BX76" s="51"/>
      <c r="BY76" s="51"/>
      <c r="BZ76" s="51">
        <v>25</v>
      </c>
      <c r="CA76" s="51">
        <v>25</v>
      </c>
      <c r="CB76" s="51"/>
      <c r="CC76" s="51"/>
      <c r="CD76" s="51"/>
    </row>
    <row r="77" spans="1:82" s="49" customFormat="1" ht="23.25" customHeight="1">
      <c r="A77" s="63"/>
      <c r="F77" s="63"/>
      <c r="G77" s="62"/>
      <c r="H77" s="62"/>
      <c r="I77" s="62"/>
      <c r="J77" s="63"/>
      <c r="K77" s="63"/>
      <c r="L77" s="63"/>
      <c r="M77" s="74"/>
      <c r="N77" s="75"/>
      <c r="O77" s="75"/>
      <c r="P77" s="74"/>
      <c r="AF77" s="63"/>
      <c r="AG77" s="63"/>
      <c r="AH77" s="63"/>
      <c r="AI77" s="100"/>
      <c r="AJ77" s="63"/>
      <c r="AK77" s="63"/>
      <c r="AL77" s="63"/>
      <c r="AM77" s="63"/>
      <c r="AN77" s="63"/>
      <c r="AO77" s="63"/>
      <c r="AP77" s="63"/>
      <c r="AQ77" s="63"/>
      <c r="AR77" s="63"/>
      <c r="AS77" s="63"/>
      <c r="AT77" s="63"/>
      <c r="AU77" s="63"/>
      <c r="AV77" s="63"/>
      <c r="AW77" s="63"/>
      <c r="AX77" s="63"/>
      <c r="AY77" s="63"/>
      <c r="AZ77" s="63"/>
      <c r="BA77" s="63"/>
      <c r="BB77" s="63"/>
      <c r="BF77" s="63"/>
      <c r="BG77" s="63"/>
      <c r="BI77" s="100"/>
      <c r="BJ77" s="100"/>
      <c r="BN77" s="63"/>
      <c r="BO77" s="51"/>
      <c r="BP77" s="51"/>
      <c r="BQ77" s="51"/>
      <c r="BR77" s="51"/>
      <c r="BS77" s="51"/>
      <c r="BT77" s="51"/>
      <c r="BU77" s="51"/>
      <c r="BV77" s="51"/>
      <c r="BW77" s="51"/>
      <c r="BX77" s="51"/>
      <c r="BY77" s="51"/>
      <c r="BZ77" s="51">
        <v>26</v>
      </c>
      <c r="CA77" s="51">
        <v>26</v>
      </c>
      <c r="CB77" s="51"/>
      <c r="CC77" s="51"/>
      <c r="CD77" s="51"/>
    </row>
    <row r="78" spans="1:82" s="49" customFormat="1" ht="23.25" customHeight="1">
      <c r="A78" s="63"/>
      <c r="F78" s="63"/>
      <c r="G78" s="62"/>
      <c r="H78" s="62"/>
      <c r="I78" s="62"/>
      <c r="J78" s="63"/>
      <c r="K78" s="63"/>
      <c r="L78" s="63"/>
      <c r="M78" s="74"/>
      <c r="N78" s="75"/>
      <c r="O78" s="75"/>
      <c r="P78" s="74"/>
      <c r="AF78" s="63"/>
      <c r="AG78" s="63"/>
      <c r="AH78" s="63"/>
      <c r="AI78" s="100"/>
      <c r="AJ78" s="63"/>
      <c r="AK78" s="63"/>
      <c r="AL78" s="63"/>
      <c r="AM78" s="63"/>
      <c r="AN78" s="63"/>
      <c r="AO78" s="63"/>
      <c r="AP78" s="63"/>
      <c r="AQ78" s="63"/>
      <c r="AR78" s="63"/>
      <c r="AS78" s="63"/>
      <c r="AT78" s="63"/>
      <c r="AU78" s="63"/>
      <c r="AV78" s="63"/>
      <c r="AW78" s="63"/>
      <c r="AX78" s="63"/>
      <c r="AY78" s="63"/>
      <c r="AZ78" s="63"/>
      <c r="BA78" s="63"/>
      <c r="BB78" s="63"/>
      <c r="BF78" s="63"/>
      <c r="BG78" s="63"/>
      <c r="BI78" s="100"/>
      <c r="BJ78" s="100"/>
      <c r="BN78" s="63"/>
      <c r="BO78" s="51"/>
      <c r="BP78" s="51"/>
      <c r="BQ78" s="51"/>
      <c r="BR78" s="51"/>
      <c r="BS78" s="51"/>
      <c r="BT78" s="51"/>
      <c r="BU78" s="51"/>
      <c r="BV78" s="51"/>
      <c r="BW78" s="51"/>
      <c r="BX78" s="51"/>
      <c r="BY78" s="51"/>
      <c r="BZ78" s="51">
        <v>27</v>
      </c>
      <c r="CA78" s="51">
        <v>27</v>
      </c>
      <c r="CB78" s="51"/>
      <c r="CC78" s="51"/>
      <c r="CD78" s="51"/>
    </row>
    <row r="79" spans="1:82" s="49" customFormat="1" ht="23.25" customHeight="1">
      <c r="A79" s="63"/>
      <c r="F79" s="63"/>
      <c r="G79" s="62"/>
      <c r="H79" s="62"/>
      <c r="I79" s="62"/>
      <c r="J79" s="63"/>
      <c r="K79" s="63"/>
      <c r="L79" s="63"/>
      <c r="M79" s="74"/>
      <c r="N79" s="75"/>
      <c r="O79" s="75"/>
      <c r="P79" s="74"/>
      <c r="AF79" s="63"/>
      <c r="AG79" s="63"/>
      <c r="AH79" s="63"/>
      <c r="AI79" s="100"/>
      <c r="AJ79" s="63"/>
      <c r="AK79" s="63"/>
      <c r="AL79" s="63"/>
      <c r="AM79" s="63"/>
      <c r="AN79" s="63"/>
      <c r="AO79" s="63"/>
      <c r="AP79" s="63"/>
      <c r="AQ79" s="63"/>
      <c r="AR79" s="63"/>
      <c r="AS79" s="63"/>
      <c r="AT79" s="63"/>
      <c r="AU79" s="63"/>
      <c r="AV79" s="63"/>
      <c r="AW79" s="63"/>
      <c r="AX79" s="63"/>
      <c r="AY79" s="63"/>
      <c r="AZ79" s="63"/>
      <c r="BA79" s="63"/>
      <c r="BB79" s="63"/>
      <c r="BF79" s="63"/>
      <c r="BG79" s="63"/>
      <c r="BI79" s="100"/>
      <c r="BJ79" s="100"/>
      <c r="BN79" s="63"/>
      <c r="BO79" s="51"/>
      <c r="BP79" s="51"/>
      <c r="BQ79" s="51"/>
      <c r="BR79" s="51"/>
      <c r="BS79" s="51"/>
      <c r="BT79" s="51"/>
      <c r="BU79" s="51"/>
      <c r="BV79" s="51"/>
      <c r="BW79" s="51"/>
      <c r="BX79" s="51"/>
      <c r="BY79" s="51"/>
      <c r="BZ79" s="51">
        <v>28</v>
      </c>
      <c r="CA79" s="51">
        <v>28</v>
      </c>
      <c r="CB79" s="51"/>
      <c r="CC79" s="51"/>
      <c r="CD79" s="51"/>
    </row>
    <row r="80" spans="1:82" s="49" customFormat="1" ht="23.25" customHeight="1">
      <c r="A80" s="63"/>
      <c r="F80" s="63"/>
      <c r="G80" s="62"/>
      <c r="H80" s="62"/>
      <c r="I80" s="62"/>
      <c r="J80" s="63"/>
      <c r="K80" s="63"/>
      <c r="L80" s="63"/>
      <c r="M80" s="74"/>
      <c r="N80" s="75"/>
      <c r="O80" s="75"/>
      <c r="P80" s="74"/>
      <c r="AF80" s="63"/>
      <c r="AG80" s="63"/>
      <c r="AH80" s="63"/>
      <c r="AI80" s="100"/>
      <c r="AJ80" s="63"/>
      <c r="AK80" s="63"/>
      <c r="AL80" s="63"/>
      <c r="AM80" s="63"/>
      <c r="AN80" s="63"/>
      <c r="AO80" s="63"/>
      <c r="AP80" s="63"/>
      <c r="AQ80" s="63"/>
      <c r="AR80" s="63"/>
      <c r="AS80" s="63"/>
      <c r="AT80" s="63"/>
      <c r="AU80" s="63"/>
      <c r="AV80" s="63"/>
      <c r="AW80" s="63"/>
      <c r="AX80" s="63"/>
      <c r="AY80" s="63"/>
      <c r="AZ80" s="63"/>
      <c r="BA80" s="63"/>
      <c r="BB80" s="63"/>
      <c r="BF80" s="63"/>
      <c r="BG80" s="63"/>
      <c r="BI80" s="100"/>
      <c r="BJ80" s="100"/>
      <c r="BN80" s="63"/>
      <c r="BO80" s="51"/>
      <c r="BP80" s="51"/>
      <c r="BQ80" s="51"/>
      <c r="BR80" s="51"/>
      <c r="BS80" s="51"/>
      <c r="BT80" s="51"/>
      <c r="BU80" s="51"/>
      <c r="BV80" s="51"/>
      <c r="BW80" s="51"/>
      <c r="BX80" s="51"/>
      <c r="BY80" s="51"/>
      <c r="BZ80" s="51">
        <v>29</v>
      </c>
      <c r="CA80" s="51">
        <v>29</v>
      </c>
      <c r="CB80" s="51"/>
      <c r="CC80" s="51"/>
      <c r="CD80" s="51"/>
    </row>
    <row r="81" spans="1:82" s="49" customFormat="1" ht="23.25" customHeight="1">
      <c r="A81" s="63"/>
      <c r="F81" s="63"/>
      <c r="G81" s="62"/>
      <c r="H81" s="62"/>
      <c r="I81" s="62"/>
      <c r="J81" s="63"/>
      <c r="K81" s="63"/>
      <c r="L81" s="63"/>
      <c r="M81" s="74"/>
      <c r="N81" s="75"/>
      <c r="O81" s="75"/>
      <c r="P81" s="74"/>
      <c r="AF81" s="63"/>
      <c r="AG81" s="63"/>
      <c r="AH81" s="63"/>
      <c r="AI81" s="100"/>
      <c r="AJ81" s="63"/>
      <c r="AK81" s="63"/>
      <c r="AL81" s="63"/>
      <c r="AM81" s="63"/>
      <c r="AN81" s="63"/>
      <c r="AO81" s="63"/>
      <c r="AP81" s="63"/>
      <c r="AQ81" s="63"/>
      <c r="AR81" s="63"/>
      <c r="AS81" s="63"/>
      <c r="AT81" s="63"/>
      <c r="AU81" s="63"/>
      <c r="AV81" s="63"/>
      <c r="AW81" s="63"/>
      <c r="AX81" s="63"/>
      <c r="AY81" s="63"/>
      <c r="AZ81" s="63"/>
      <c r="BA81" s="63"/>
      <c r="BB81" s="63"/>
      <c r="BF81" s="63"/>
      <c r="BG81" s="63"/>
      <c r="BI81" s="100"/>
      <c r="BJ81" s="100"/>
      <c r="BN81" s="63"/>
      <c r="BO81" s="51"/>
      <c r="BP81" s="51"/>
      <c r="BQ81" s="51"/>
      <c r="BR81" s="51"/>
      <c r="BS81" s="51"/>
      <c r="BT81" s="51"/>
      <c r="BU81" s="51"/>
      <c r="BV81" s="51"/>
      <c r="BW81" s="51"/>
      <c r="BX81" s="51"/>
      <c r="BY81" s="51"/>
      <c r="BZ81" s="51">
        <v>30</v>
      </c>
      <c r="CA81" s="51">
        <v>30</v>
      </c>
      <c r="CB81" s="51"/>
      <c r="CC81" s="51"/>
      <c r="CD81" s="51"/>
    </row>
    <row r="82" spans="1:82" s="49" customFormat="1" ht="23.25" customHeight="1">
      <c r="A82" s="63"/>
      <c r="F82" s="63"/>
      <c r="G82" s="62"/>
      <c r="H82" s="62"/>
      <c r="I82" s="62"/>
      <c r="J82" s="63"/>
      <c r="K82" s="63"/>
      <c r="L82" s="63"/>
      <c r="M82" s="74"/>
      <c r="N82" s="75"/>
      <c r="O82" s="75"/>
      <c r="P82" s="74"/>
      <c r="AF82" s="63"/>
      <c r="AG82" s="63"/>
      <c r="AH82" s="63"/>
      <c r="AI82" s="100"/>
      <c r="AJ82" s="63"/>
      <c r="AK82" s="63"/>
      <c r="AL82" s="63"/>
      <c r="AM82" s="63"/>
      <c r="AN82" s="63"/>
      <c r="AO82" s="63"/>
      <c r="AP82" s="63"/>
      <c r="AQ82" s="63"/>
      <c r="AR82" s="63"/>
      <c r="AS82" s="63"/>
      <c r="AT82" s="63"/>
      <c r="AU82" s="63"/>
      <c r="AV82" s="63"/>
      <c r="AW82" s="63"/>
      <c r="AX82" s="63"/>
      <c r="AY82" s="63"/>
      <c r="AZ82" s="63"/>
      <c r="BA82" s="63"/>
      <c r="BB82" s="63"/>
      <c r="BF82" s="63"/>
      <c r="BG82" s="63"/>
      <c r="BI82" s="100"/>
      <c r="BJ82" s="100"/>
      <c r="BN82" s="63"/>
      <c r="BO82" s="51"/>
      <c r="BP82" s="51"/>
      <c r="BQ82" s="51"/>
      <c r="BR82" s="51"/>
      <c r="BS82" s="51"/>
      <c r="BT82" s="51"/>
      <c r="BU82" s="51"/>
      <c r="BV82" s="51"/>
      <c r="BW82" s="51"/>
      <c r="BX82" s="51"/>
      <c r="BY82" s="51"/>
      <c r="BZ82" s="51">
        <v>31</v>
      </c>
      <c r="CA82" s="51">
        <v>31</v>
      </c>
      <c r="CB82" s="51"/>
      <c r="CC82" s="51"/>
      <c r="CD82" s="51"/>
    </row>
    <row r="83" spans="1:82" s="49" customFormat="1" ht="23.25" customHeight="1">
      <c r="A83" s="63"/>
      <c r="F83" s="63"/>
      <c r="G83" s="62"/>
      <c r="H83" s="62"/>
      <c r="I83" s="62"/>
      <c r="J83" s="63"/>
      <c r="K83" s="63"/>
      <c r="L83" s="63"/>
      <c r="M83" s="74"/>
      <c r="N83" s="75"/>
      <c r="O83" s="75"/>
      <c r="P83" s="74"/>
      <c r="AF83" s="63"/>
      <c r="AG83" s="63"/>
      <c r="AH83" s="63"/>
      <c r="AI83" s="100"/>
      <c r="AJ83" s="63"/>
      <c r="AK83" s="63"/>
      <c r="AL83" s="63"/>
      <c r="AM83" s="63"/>
      <c r="AN83" s="63"/>
      <c r="AO83" s="63"/>
      <c r="AP83" s="63"/>
      <c r="AQ83" s="63"/>
      <c r="AR83" s="63"/>
      <c r="AS83" s="63"/>
      <c r="AT83" s="63"/>
      <c r="AU83" s="63"/>
      <c r="AV83" s="63"/>
      <c r="AW83" s="63"/>
      <c r="AX83" s="63"/>
      <c r="AY83" s="63"/>
      <c r="AZ83" s="63"/>
      <c r="BA83" s="63"/>
      <c r="BB83" s="63"/>
      <c r="BF83" s="63"/>
      <c r="BG83" s="63"/>
      <c r="BI83" s="100"/>
      <c r="BJ83" s="100"/>
      <c r="BN83" s="63"/>
      <c r="CA83" s="51">
        <v>32</v>
      </c>
    </row>
    <row r="84" spans="1:82" s="49" customFormat="1" ht="23.25" customHeight="1">
      <c r="A84" s="63"/>
      <c r="F84" s="63"/>
      <c r="G84" s="62"/>
      <c r="H84" s="62"/>
      <c r="I84" s="62"/>
      <c r="J84" s="63"/>
      <c r="K84" s="63"/>
      <c r="L84" s="63"/>
      <c r="M84" s="74"/>
      <c r="N84" s="75"/>
      <c r="O84" s="75"/>
      <c r="P84" s="74"/>
      <c r="AF84" s="63"/>
      <c r="AG84" s="63"/>
      <c r="AH84" s="63"/>
      <c r="AI84" s="100"/>
      <c r="AJ84" s="63"/>
      <c r="AK84" s="63"/>
      <c r="AL84" s="63"/>
      <c r="AM84" s="63"/>
      <c r="AN84" s="63"/>
      <c r="AO84" s="63"/>
      <c r="AP84" s="63"/>
      <c r="AQ84" s="63"/>
      <c r="AR84" s="63"/>
      <c r="AS84" s="63"/>
      <c r="AT84" s="63"/>
      <c r="AU84" s="63"/>
      <c r="AV84" s="63"/>
      <c r="AW84" s="63"/>
      <c r="AX84" s="63"/>
      <c r="AY84" s="63"/>
      <c r="AZ84" s="63"/>
      <c r="BA84" s="63"/>
      <c r="BB84" s="63"/>
      <c r="BF84" s="63"/>
      <c r="BG84" s="63"/>
      <c r="BI84" s="100"/>
      <c r="BJ84" s="100"/>
      <c r="BN84" s="63"/>
      <c r="CA84" s="51">
        <v>33</v>
      </c>
    </row>
    <row r="85" spans="1:82" s="49" customFormat="1" ht="23.25" customHeight="1">
      <c r="A85" s="63"/>
      <c r="F85" s="63"/>
      <c r="G85" s="62"/>
      <c r="H85" s="62"/>
      <c r="I85" s="62"/>
      <c r="J85" s="63"/>
      <c r="K85" s="63"/>
      <c r="L85" s="63"/>
      <c r="M85" s="74"/>
      <c r="N85" s="75"/>
      <c r="O85" s="75"/>
      <c r="P85" s="74"/>
      <c r="AF85" s="63"/>
      <c r="AG85" s="63"/>
      <c r="AH85" s="63"/>
      <c r="AI85" s="100"/>
      <c r="AJ85" s="63"/>
      <c r="AK85" s="63"/>
      <c r="AL85" s="63"/>
      <c r="AM85" s="63"/>
      <c r="AN85" s="63"/>
      <c r="AO85" s="63"/>
      <c r="AP85" s="63"/>
      <c r="AQ85" s="63"/>
      <c r="AR85" s="63"/>
      <c r="AS85" s="63"/>
      <c r="AT85" s="63"/>
      <c r="AU85" s="63"/>
      <c r="AV85" s="63"/>
      <c r="AW85" s="63"/>
      <c r="AX85" s="63"/>
      <c r="AY85" s="63"/>
      <c r="AZ85" s="63"/>
      <c r="BA85" s="63"/>
      <c r="BB85" s="63"/>
      <c r="BF85" s="63"/>
      <c r="BG85" s="63"/>
      <c r="BI85" s="100"/>
      <c r="BJ85" s="100"/>
      <c r="BN85" s="63"/>
      <c r="CA85" s="51">
        <v>34</v>
      </c>
    </row>
    <row r="86" spans="1:82" s="49" customFormat="1" ht="23.25" customHeight="1">
      <c r="A86" s="63"/>
      <c r="F86" s="63"/>
      <c r="G86" s="62"/>
      <c r="H86" s="62"/>
      <c r="I86" s="62"/>
      <c r="J86" s="63"/>
      <c r="K86" s="63"/>
      <c r="L86" s="63"/>
      <c r="M86" s="74"/>
      <c r="N86" s="75"/>
      <c r="O86" s="75"/>
      <c r="P86" s="74"/>
      <c r="AF86" s="63"/>
      <c r="AG86" s="63"/>
      <c r="AH86" s="63"/>
      <c r="AI86" s="100"/>
      <c r="AJ86" s="63"/>
      <c r="AK86" s="63"/>
      <c r="AL86" s="63"/>
      <c r="AM86" s="63"/>
      <c r="AN86" s="63"/>
      <c r="AO86" s="63"/>
      <c r="AP86" s="63"/>
      <c r="AQ86" s="63"/>
      <c r="AR86" s="63"/>
      <c r="AS86" s="63"/>
      <c r="AT86" s="63"/>
      <c r="AU86" s="63"/>
      <c r="AV86" s="63"/>
      <c r="AW86" s="63"/>
      <c r="AX86" s="63"/>
      <c r="AY86" s="63"/>
      <c r="AZ86" s="63"/>
      <c r="BA86" s="63"/>
      <c r="BB86" s="63"/>
      <c r="BF86" s="63"/>
      <c r="BG86" s="63"/>
      <c r="BI86" s="100"/>
      <c r="BJ86" s="100"/>
      <c r="BN86" s="63"/>
      <c r="CA86" s="51">
        <v>35</v>
      </c>
    </row>
    <row r="87" spans="1:82" s="49" customFormat="1" ht="23.25" customHeight="1">
      <c r="A87" s="63"/>
      <c r="F87" s="63"/>
      <c r="G87" s="62"/>
      <c r="H87" s="62"/>
      <c r="I87" s="62"/>
      <c r="J87" s="63"/>
      <c r="K87" s="63"/>
      <c r="L87" s="63"/>
      <c r="M87" s="74"/>
      <c r="N87" s="75"/>
      <c r="O87" s="75"/>
      <c r="P87" s="74"/>
      <c r="AF87" s="63"/>
      <c r="AG87" s="63"/>
      <c r="AH87" s="63"/>
      <c r="AI87" s="100"/>
      <c r="AJ87" s="63"/>
      <c r="AK87" s="63"/>
      <c r="AL87" s="63"/>
      <c r="AM87" s="63"/>
      <c r="AN87" s="63"/>
      <c r="AO87" s="63"/>
      <c r="AP87" s="63"/>
      <c r="AQ87" s="63"/>
      <c r="AR87" s="63"/>
      <c r="AS87" s="63"/>
      <c r="AT87" s="63"/>
      <c r="AU87" s="63"/>
      <c r="AV87" s="63"/>
      <c r="AW87" s="63"/>
      <c r="AX87" s="63"/>
      <c r="AY87" s="63"/>
      <c r="AZ87" s="63"/>
      <c r="BA87" s="63"/>
      <c r="BB87" s="63"/>
      <c r="BF87" s="63"/>
      <c r="BG87" s="63"/>
      <c r="BI87" s="100"/>
      <c r="BJ87" s="100"/>
      <c r="BN87" s="63"/>
      <c r="CA87" s="51">
        <v>36</v>
      </c>
    </row>
    <row r="88" spans="1:82" s="49" customFormat="1" ht="23.25" customHeight="1">
      <c r="A88" s="63"/>
      <c r="F88" s="63"/>
      <c r="G88" s="62"/>
      <c r="H88" s="62"/>
      <c r="I88" s="62"/>
      <c r="J88" s="63"/>
      <c r="K88" s="63"/>
      <c r="L88" s="63"/>
      <c r="M88" s="74"/>
      <c r="N88" s="75"/>
      <c r="O88" s="75"/>
      <c r="P88" s="74"/>
      <c r="AF88" s="63"/>
      <c r="AG88" s="63"/>
      <c r="AH88" s="63"/>
      <c r="AI88" s="100"/>
      <c r="AJ88" s="63"/>
      <c r="AK88" s="63"/>
      <c r="AL88" s="63"/>
      <c r="AM88" s="63"/>
      <c r="AN88" s="63"/>
      <c r="AO88" s="63"/>
      <c r="AP88" s="63"/>
      <c r="AQ88" s="63"/>
      <c r="AR88" s="63"/>
      <c r="AS88" s="63"/>
      <c r="AT88" s="63"/>
      <c r="AU88" s="63"/>
      <c r="AV88" s="63"/>
      <c r="AW88" s="63"/>
      <c r="AX88" s="63"/>
      <c r="AY88" s="63"/>
      <c r="AZ88" s="63"/>
      <c r="BA88" s="63"/>
      <c r="BB88" s="63"/>
      <c r="BF88" s="63"/>
      <c r="BG88" s="63"/>
      <c r="BI88" s="100"/>
      <c r="BJ88" s="100"/>
      <c r="BN88" s="63"/>
      <c r="CA88" s="51">
        <v>37</v>
      </c>
    </row>
    <row r="89" spans="1:82" s="49" customFormat="1" ht="23.25" customHeight="1">
      <c r="A89" s="63"/>
      <c r="F89" s="63"/>
      <c r="G89" s="62"/>
      <c r="H89" s="62"/>
      <c r="I89" s="62"/>
      <c r="J89" s="63"/>
      <c r="K89" s="63"/>
      <c r="L89" s="63"/>
      <c r="M89" s="74"/>
      <c r="N89" s="75"/>
      <c r="O89" s="75"/>
      <c r="P89" s="74"/>
      <c r="AF89" s="63"/>
      <c r="AG89" s="63"/>
      <c r="AH89" s="63"/>
      <c r="AI89" s="100"/>
      <c r="AJ89" s="63"/>
      <c r="AK89" s="63"/>
      <c r="AL89" s="63"/>
      <c r="AM89" s="63"/>
      <c r="AN89" s="63"/>
      <c r="AO89" s="63"/>
      <c r="AP89" s="63"/>
      <c r="AQ89" s="63"/>
      <c r="AR89" s="63"/>
      <c r="AS89" s="63"/>
      <c r="AT89" s="63"/>
      <c r="AU89" s="63"/>
      <c r="AV89" s="63"/>
      <c r="AW89" s="63"/>
      <c r="AX89" s="63"/>
      <c r="AY89" s="63"/>
      <c r="AZ89" s="63"/>
      <c r="BA89" s="63"/>
      <c r="BB89" s="63"/>
      <c r="BF89" s="63"/>
      <c r="BG89" s="63"/>
      <c r="BI89" s="100"/>
      <c r="BJ89" s="100"/>
      <c r="BN89" s="63"/>
      <c r="CA89" s="51">
        <v>38</v>
      </c>
    </row>
    <row r="90" spans="1:82" s="49" customFormat="1" ht="23.25" customHeight="1">
      <c r="A90" s="63"/>
      <c r="F90" s="63"/>
      <c r="G90" s="62"/>
      <c r="H90" s="62"/>
      <c r="I90" s="62"/>
      <c r="J90" s="63"/>
      <c r="K90" s="63"/>
      <c r="L90" s="63"/>
      <c r="M90" s="74"/>
      <c r="N90" s="75"/>
      <c r="O90" s="75"/>
      <c r="P90" s="74"/>
      <c r="AF90" s="63"/>
      <c r="AG90" s="63"/>
      <c r="AH90" s="63"/>
      <c r="AI90" s="100"/>
      <c r="AJ90" s="63"/>
      <c r="AK90" s="63"/>
      <c r="AL90" s="63"/>
      <c r="AM90" s="63"/>
      <c r="AN90" s="63"/>
      <c r="AO90" s="63"/>
      <c r="AP90" s="63"/>
      <c r="AQ90" s="63"/>
      <c r="AR90" s="63"/>
      <c r="AS90" s="63"/>
      <c r="AT90" s="63"/>
      <c r="AU90" s="63"/>
      <c r="AV90" s="63"/>
      <c r="AW90" s="63"/>
      <c r="AX90" s="63"/>
      <c r="AY90" s="63"/>
      <c r="AZ90" s="63"/>
      <c r="BA90" s="63"/>
      <c r="BB90" s="63"/>
      <c r="BF90" s="63"/>
      <c r="BG90" s="63"/>
      <c r="BI90" s="100"/>
      <c r="BJ90" s="100"/>
      <c r="BN90" s="63"/>
      <c r="CA90" s="51">
        <v>39</v>
      </c>
    </row>
    <row r="91" spans="1:82" s="49" customFormat="1" ht="23.25" customHeight="1">
      <c r="A91" s="63"/>
      <c r="F91" s="63"/>
      <c r="G91" s="62"/>
      <c r="H91" s="62"/>
      <c r="I91" s="62"/>
      <c r="J91" s="63"/>
      <c r="K91" s="63"/>
      <c r="L91" s="63"/>
      <c r="M91" s="74"/>
      <c r="N91" s="75"/>
      <c r="O91" s="75"/>
      <c r="P91" s="74"/>
      <c r="AF91" s="63"/>
      <c r="AG91" s="63"/>
      <c r="AH91" s="63"/>
      <c r="AI91" s="100"/>
      <c r="AJ91" s="63"/>
      <c r="AK91" s="63"/>
      <c r="AL91" s="63"/>
      <c r="AM91" s="63"/>
      <c r="AN91" s="63"/>
      <c r="AO91" s="63"/>
      <c r="AP91" s="63"/>
      <c r="AQ91" s="63"/>
      <c r="AR91" s="63"/>
      <c r="AS91" s="63"/>
      <c r="AT91" s="63"/>
      <c r="AU91" s="63"/>
      <c r="AV91" s="63"/>
      <c r="AW91" s="63"/>
      <c r="AX91" s="63"/>
      <c r="AY91" s="63"/>
      <c r="AZ91" s="63"/>
      <c r="BA91" s="63"/>
      <c r="BB91" s="63"/>
      <c r="BF91" s="63"/>
      <c r="BG91" s="63"/>
      <c r="BI91" s="100"/>
      <c r="BJ91" s="100"/>
      <c r="BN91" s="63"/>
      <c r="CA91" s="51">
        <v>40</v>
      </c>
    </row>
    <row r="92" spans="1:82" s="49" customFormat="1" ht="23.25" customHeight="1">
      <c r="A92" s="63"/>
      <c r="F92" s="63"/>
      <c r="G92" s="62"/>
      <c r="H92" s="62"/>
      <c r="I92" s="62"/>
      <c r="J92" s="63"/>
      <c r="K92" s="63"/>
      <c r="L92" s="63"/>
      <c r="M92" s="74"/>
      <c r="N92" s="75"/>
      <c r="O92" s="75"/>
      <c r="P92" s="74"/>
      <c r="AF92" s="63"/>
      <c r="AG92" s="63"/>
      <c r="AH92" s="63"/>
      <c r="AI92" s="100"/>
      <c r="AJ92" s="63"/>
      <c r="AK92" s="63"/>
      <c r="AL92" s="63"/>
      <c r="AM92" s="63"/>
      <c r="AN92" s="63"/>
      <c r="AO92" s="63"/>
      <c r="AP92" s="63"/>
      <c r="AQ92" s="63"/>
      <c r="AR92" s="63"/>
      <c r="AS92" s="63"/>
      <c r="AT92" s="63"/>
      <c r="AU92" s="63"/>
      <c r="AV92" s="63"/>
      <c r="AW92" s="63"/>
      <c r="AX92" s="63"/>
      <c r="AY92" s="63"/>
      <c r="AZ92" s="63"/>
      <c r="BA92" s="63"/>
      <c r="BB92" s="63"/>
      <c r="BF92" s="63"/>
      <c r="BG92" s="63"/>
      <c r="BI92" s="100"/>
      <c r="BJ92" s="100"/>
      <c r="BN92" s="63"/>
      <c r="CA92" s="51">
        <v>41</v>
      </c>
    </row>
    <row r="93" spans="1:82" s="49" customFormat="1" ht="23.25" customHeight="1">
      <c r="A93" s="63"/>
      <c r="F93" s="63"/>
      <c r="G93" s="62"/>
      <c r="H93" s="62"/>
      <c r="I93" s="62"/>
      <c r="J93" s="63"/>
      <c r="K93" s="63"/>
      <c r="L93" s="63"/>
      <c r="M93" s="74"/>
      <c r="N93" s="75"/>
      <c r="O93" s="75"/>
      <c r="P93" s="74"/>
      <c r="AF93" s="63"/>
      <c r="AG93" s="63"/>
      <c r="AH93" s="63"/>
      <c r="AI93" s="100"/>
      <c r="AJ93" s="63"/>
      <c r="AK93" s="63"/>
      <c r="AL93" s="63"/>
      <c r="AM93" s="63"/>
      <c r="AN93" s="63"/>
      <c r="AO93" s="63"/>
      <c r="AP93" s="63"/>
      <c r="AQ93" s="63"/>
      <c r="AR93" s="63"/>
      <c r="AS93" s="63"/>
      <c r="AT93" s="63"/>
      <c r="AU93" s="63"/>
      <c r="AV93" s="63"/>
      <c r="AW93" s="63"/>
      <c r="AX93" s="63"/>
      <c r="AY93" s="63"/>
      <c r="AZ93" s="63"/>
      <c r="BA93" s="63"/>
      <c r="BB93" s="63"/>
      <c r="BF93" s="63"/>
      <c r="BG93" s="63"/>
      <c r="BI93" s="100"/>
      <c r="BJ93" s="100"/>
      <c r="BN93" s="63"/>
      <c r="CA93" s="51">
        <v>42</v>
      </c>
    </row>
    <row r="94" spans="1:82" s="49" customFormat="1" ht="23.25" customHeight="1">
      <c r="A94" s="63"/>
      <c r="F94" s="63"/>
      <c r="G94" s="62"/>
      <c r="H94" s="62"/>
      <c r="I94" s="62"/>
      <c r="J94" s="63"/>
      <c r="K94" s="63"/>
      <c r="L94" s="63"/>
      <c r="M94" s="74"/>
      <c r="N94" s="75"/>
      <c r="O94" s="75"/>
      <c r="P94" s="74"/>
      <c r="AF94" s="63"/>
      <c r="AG94" s="63"/>
      <c r="AH94" s="63"/>
      <c r="AI94" s="100"/>
      <c r="AJ94" s="63"/>
      <c r="AK94" s="63"/>
      <c r="AL94" s="63"/>
      <c r="AM94" s="63"/>
      <c r="AN94" s="63"/>
      <c r="AO94" s="63"/>
      <c r="AP94" s="63"/>
      <c r="AQ94" s="63"/>
      <c r="AR94" s="63"/>
      <c r="AS94" s="63"/>
      <c r="AT94" s="63"/>
      <c r="AU94" s="63"/>
      <c r="AV94" s="63"/>
      <c r="AW94" s="63"/>
      <c r="AX94" s="63"/>
      <c r="AY94" s="63"/>
      <c r="AZ94" s="63"/>
      <c r="BA94" s="63"/>
      <c r="BB94" s="63"/>
      <c r="BF94" s="63"/>
      <c r="BG94" s="63"/>
      <c r="BI94" s="100"/>
      <c r="BJ94" s="100"/>
      <c r="BN94" s="63"/>
      <c r="CA94" s="51">
        <v>43</v>
      </c>
    </row>
    <row r="95" spans="1:82" s="49" customFormat="1" ht="23.25" customHeight="1">
      <c r="A95" s="63"/>
      <c r="F95" s="63"/>
      <c r="G95" s="62"/>
      <c r="H95" s="62"/>
      <c r="I95" s="62"/>
      <c r="J95" s="63"/>
      <c r="K95" s="63"/>
      <c r="L95" s="63"/>
      <c r="M95" s="74"/>
      <c r="N95" s="75"/>
      <c r="O95" s="75"/>
      <c r="P95" s="74"/>
      <c r="AF95" s="63"/>
      <c r="AG95" s="63"/>
      <c r="AH95" s="63"/>
      <c r="AI95" s="100"/>
      <c r="AJ95" s="63"/>
      <c r="AK95" s="63"/>
      <c r="AL95" s="63"/>
      <c r="AM95" s="63"/>
      <c r="AN95" s="63"/>
      <c r="AO95" s="63"/>
      <c r="AP95" s="63"/>
      <c r="AQ95" s="63"/>
      <c r="AR95" s="63"/>
      <c r="AS95" s="63"/>
      <c r="AT95" s="63"/>
      <c r="AU95" s="63"/>
      <c r="AV95" s="63"/>
      <c r="AW95" s="63"/>
      <c r="AX95" s="63"/>
      <c r="AY95" s="63"/>
      <c r="AZ95" s="63"/>
      <c r="BA95" s="63"/>
      <c r="BB95" s="63"/>
      <c r="BF95" s="63"/>
      <c r="BG95" s="63"/>
      <c r="BI95" s="100"/>
      <c r="BJ95" s="100"/>
      <c r="BN95" s="63"/>
      <c r="CA95" s="51">
        <v>44</v>
      </c>
    </row>
    <row r="96" spans="1:82" s="49" customFormat="1" ht="23.25" customHeight="1">
      <c r="A96" s="63"/>
      <c r="F96" s="63"/>
      <c r="G96" s="62"/>
      <c r="H96" s="62"/>
      <c r="I96" s="62"/>
      <c r="J96" s="63"/>
      <c r="K96" s="63"/>
      <c r="L96" s="63"/>
      <c r="M96" s="74"/>
      <c r="N96" s="75"/>
      <c r="O96" s="75"/>
      <c r="P96" s="74"/>
      <c r="AF96" s="63"/>
      <c r="AG96" s="63"/>
      <c r="AH96" s="63"/>
      <c r="AI96" s="100"/>
      <c r="AJ96" s="63"/>
      <c r="AK96" s="63"/>
      <c r="AL96" s="63"/>
      <c r="AM96" s="63"/>
      <c r="AN96" s="63"/>
      <c r="AO96" s="63"/>
      <c r="AP96" s="63"/>
      <c r="AQ96" s="63"/>
      <c r="AR96" s="63"/>
      <c r="AS96" s="63"/>
      <c r="AT96" s="63"/>
      <c r="AU96" s="63"/>
      <c r="AV96" s="63"/>
      <c r="AW96" s="63"/>
      <c r="AX96" s="63"/>
      <c r="AY96" s="63"/>
      <c r="AZ96" s="63"/>
      <c r="BA96" s="63"/>
      <c r="BB96" s="63"/>
      <c r="BF96" s="63"/>
      <c r="BG96" s="63"/>
      <c r="BI96" s="100"/>
      <c r="BJ96" s="100"/>
      <c r="BN96" s="63"/>
      <c r="CA96" s="51">
        <v>45</v>
      </c>
    </row>
    <row r="97" spans="1:79" s="49" customFormat="1" ht="23.25" customHeight="1">
      <c r="A97" s="63"/>
      <c r="F97" s="63"/>
      <c r="G97" s="62"/>
      <c r="H97" s="62"/>
      <c r="I97" s="62"/>
      <c r="J97" s="63"/>
      <c r="K97" s="63"/>
      <c r="L97" s="63"/>
      <c r="M97" s="74"/>
      <c r="N97" s="75"/>
      <c r="O97" s="75"/>
      <c r="P97" s="74"/>
      <c r="AF97" s="63"/>
      <c r="AG97" s="63"/>
      <c r="AH97" s="63"/>
      <c r="AI97" s="100"/>
      <c r="AJ97" s="63"/>
      <c r="AK97" s="63"/>
      <c r="AL97" s="63"/>
      <c r="AM97" s="63"/>
      <c r="AN97" s="63"/>
      <c r="AO97" s="63"/>
      <c r="AP97" s="63"/>
      <c r="AQ97" s="63"/>
      <c r="AR97" s="63"/>
      <c r="AS97" s="63"/>
      <c r="AT97" s="63"/>
      <c r="AU97" s="63"/>
      <c r="AV97" s="63"/>
      <c r="AW97" s="63"/>
      <c r="AX97" s="63"/>
      <c r="AY97" s="63"/>
      <c r="AZ97" s="63"/>
      <c r="BA97" s="63"/>
      <c r="BB97" s="63"/>
      <c r="BF97" s="63"/>
      <c r="BG97" s="63"/>
      <c r="BI97" s="100"/>
      <c r="BJ97" s="100"/>
      <c r="BN97" s="63"/>
      <c r="CA97" s="51">
        <v>46</v>
      </c>
    </row>
    <row r="98" spans="1:79" s="49" customFormat="1" ht="23.25" customHeight="1">
      <c r="A98" s="63"/>
      <c r="F98" s="63"/>
      <c r="G98" s="62"/>
      <c r="H98" s="62"/>
      <c r="I98" s="62"/>
      <c r="J98" s="63"/>
      <c r="K98" s="63"/>
      <c r="L98" s="63"/>
      <c r="M98" s="74"/>
      <c r="N98" s="75"/>
      <c r="O98" s="75"/>
      <c r="P98" s="74"/>
      <c r="AF98" s="63"/>
      <c r="AG98" s="63"/>
      <c r="AH98" s="63"/>
      <c r="AI98" s="100"/>
      <c r="AJ98" s="63"/>
      <c r="AK98" s="63"/>
      <c r="AL98" s="63"/>
      <c r="AM98" s="63"/>
      <c r="AN98" s="63"/>
      <c r="AO98" s="63"/>
      <c r="AP98" s="63"/>
      <c r="AQ98" s="63"/>
      <c r="AR98" s="63"/>
      <c r="AS98" s="63"/>
      <c r="AT98" s="63"/>
      <c r="AU98" s="63"/>
      <c r="AV98" s="63"/>
      <c r="AW98" s="63"/>
      <c r="AX98" s="63"/>
      <c r="AY98" s="63"/>
      <c r="AZ98" s="63"/>
      <c r="BA98" s="63"/>
      <c r="BB98" s="63"/>
      <c r="BF98" s="63"/>
      <c r="BG98" s="63"/>
      <c r="BI98" s="100"/>
      <c r="BJ98" s="100"/>
      <c r="BN98" s="63"/>
      <c r="CA98" s="51">
        <v>47</v>
      </c>
    </row>
    <row r="99" spans="1:79" s="49" customFormat="1" ht="23.25" customHeight="1">
      <c r="A99" s="63"/>
      <c r="F99" s="63"/>
      <c r="G99" s="62"/>
      <c r="H99" s="62"/>
      <c r="I99" s="62"/>
      <c r="J99" s="63"/>
      <c r="K99" s="63"/>
      <c r="L99" s="63"/>
      <c r="M99" s="74"/>
      <c r="N99" s="75"/>
      <c r="O99" s="75"/>
      <c r="P99" s="74"/>
      <c r="AF99" s="63"/>
      <c r="AG99" s="63"/>
      <c r="AH99" s="63"/>
      <c r="AI99" s="100"/>
      <c r="AJ99" s="63"/>
      <c r="AK99" s="63"/>
      <c r="AL99" s="63"/>
      <c r="AM99" s="63"/>
      <c r="AN99" s="63"/>
      <c r="AO99" s="63"/>
      <c r="AP99" s="63"/>
      <c r="AQ99" s="63"/>
      <c r="AR99" s="63"/>
      <c r="AS99" s="63"/>
      <c r="AT99" s="63"/>
      <c r="AU99" s="63"/>
      <c r="AV99" s="63"/>
      <c r="AW99" s="63"/>
      <c r="AX99" s="63"/>
      <c r="AY99" s="63"/>
      <c r="AZ99" s="63"/>
      <c r="BA99" s="63"/>
      <c r="BB99" s="63"/>
      <c r="BF99" s="63"/>
      <c r="BG99" s="63"/>
      <c r="BI99" s="100"/>
      <c r="BJ99" s="100"/>
      <c r="BN99" s="63"/>
      <c r="CA99" s="51">
        <v>48</v>
      </c>
    </row>
    <row r="100" spans="1:79" s="49" customFormat="1" ht="23.25" customHeight="1">
      <c r="A100" s="63"/>
      <c r="F100" s="63"/>
      <c r="G100" s="62"/>
      <c r="H100" s="62"/>
      <c r="I100" s="62"/>
      <c r="J100" s="63"/>
      <c r="K100" s="63"/>
      <c r="L100" s="63"/>
      <c r="M100" s="74"/>
      <c r="N100" s="75"/>
      <c r="O100" s="75"/>
      <c r="P100" s="74"/>
      <c r="AF100" s="63"/>
      <c r="AG100" s="63"/>
      <c r="AH100" s="63"/>
      <c r="AI100" s="100"/>
      <c r="AJ100" s="63"/>
      <c r="AK100" s="63"/>
      <c r="AL100" s="63"/>
      <c r="AM100" s="63"/>
      <c r="AN100" s="63"/>
      <c r="AO100" s="63"/>
      <c r="AP100" s="63"/>
      <c r="AQ100" s="63"/>
      <c r="AR100" s="63"/>
      <c r="AS100" s="63"/>
      <c r="AT100" s="63"/>
      <c r="AU100" s="63"/>
      <c r="AV100" s="63"/>
      <c r="AW100" s="63"/>
      <c r="AX100" s="63"/>
      <c r="AY100" s="63"/>
      <c r="AZ100" s="63"/>
      <c r="BA100" s="63"/>
      <c r="BB100" s="63"/>
      <c r="BF100" s="63"/>
      <c r="BG100" s="63"/>
      <c r="BI100" s="100"/>
      <c r="BJ100" s="100"/>
      <c r="BN100" s="63"/>
      <c r="CA100" s="51">
        <v>49</v>
      </c>
    </row>
    <row r="101" spans="1:79" s="49" customFormat="1" ht="23.25" customHeight="1">
      <c r="A101" s="63"/>
      <c r="F101" s="63"/>
      <c r="G101" s="62"/>
      <c r="H101" s="62"/>
      <c r="I101" s="62"/>
      <c r="J101" s="63"/>
      <c r="K101" s="63"/>
      <c r="L101" s="63"/>
      <c r="M101" s="74"/>
      <c r="N101" s="75"/>
      <c r="O101" s="75"/>
      <c r="P101" s="74"/>
      <c r="AF101" s="63"/>
      <c r="AG101" s="63"/>
      <c r="AH101" s="63"/>
      <c r="AI101" s="100"/>
      <c r="AJ101" s="63"/>
      <c r="AK101" s="63"/>
      <c r="AL101" s="63"/>
      <c r="AM101" s="63"/>
      <c r="AN101" s="63"/>
      <c r="AO101" s="63"/>
      <c r="AP101" s="63"/>
      <c r="AQ101" s="63"/>
      <c r="AR101" s="63"/>
      <c r="AS101" s="63"/>
      <c r="AT101" s="63"/>
      <c r="AU101" s="63"/>
      <c r="AV101" s="63"/>
      <c r="AW101" s="63"/>
      <c r="AX101" s="63"/>
      <c r="AY101" s="63"/>
      <c r="AZ101" s="63"/>
      <c r="BA101" s="63"/>
      <c r="BB101" s="63"/>
      <c r="BF101" s="63"/>
      <c r="BG101" s="63"/>
      <c r="BI101" s="100"/>
      <c r="BJ101" s="100"/>
      <c r="BN101" s="63"/>
      <c r="CA101" s="51">
        <v>50</v>
      </c>
    </row>
    <row r="102" spans="1:79" s="49" customFormat="1" ht="23.25" customHeight="1">
      <c r="A102" s="63"/>
      <c r="F102" s="63"/>
      <c r="G102" s="62"/>
      <c r="H102" s="62"/>
      <c r="I102" s="62"/>
      <c r="J102" s="63"/>
      <c r="K102" s="63"/>
      <c r="L102" s="63"/>
      <c r="M102" s="74"/>
      <c r="N102" s="75"/>
      <c r="O102" s="75"/>
      <c r="P102" s="74"/>
      <c r="AF102" s="63"/>
      <c r="AG102" s="63"/>
      <c r="AH102" s="63"/>
      <c r="AI102" s="100"/>
      <c r="AJ102" s="63"/>
      <c r="AK102" s="63"/>
      <c r="AL102" s="63"/>
      <c r="AM102" s="63"/>
      <c r="AN102" s="63"/>
      <c r="AO102" s="63"/>
      <c r="AP102" s="63"/>
      <c r="AQ102" s="63"/>
      <c r="AR102" s="63"/>
      <c r="AS102" s="63"/>
      <c r="AT102" s="63"/>
      <c r="AU102" s="63"/>
      <c r="AV102" s="63"/>
      <c r="AW102" s="63"/>
      <c r="AX102" s="63"/>
      <c r="AY102" s="63"/>
      <c r="AZ102" s="63"/>
      <c r="BA102" s="63"/>
      <c r="BB102" s="63"/>
      <c r="BF102" s="63"/>
      <c r="BG102" s="63"/>
      <c r="BI102" s="100"/>
      <c r="BJ102" s="100"/>
      <c r="BN102" s="63"/>
      <c r="CA102" s="51">
        <v>51</v>
      </c>
    </row>
    <row r="103" spans="1:79" s="49" customFormat="1" ht="23.25" customHeight="1">
      <c r="A103" s="63"/>
      <c r="F103" s="63"/>
      <c r="G103" s="62"/>
      <c r="H103" s="62"/>
      <c r="I103" s="62"/>
      <c r="J103" s="63"/>
      <c r="K103" s="63"/>
      <c r="L103" s="63"/>
      <c r="M103" s="74"/>
      <c r="N103" s="75"/>
      <c r="O103" s="75"/>
      <c r="P103" s="74"/>
      <c r="AF103" s="63"/>
      <c r="AG103" s="63"/>
      <c r="AH103" s="63"/>
      <c r="AI103" s="100"/>
      <c r="AJ103" s="63"/>
      <c r="AK103" s="63"/>
      <c r="AL103" s="63"/>
      <c r="AM103" s="63"/>
      <c r="AN103" s="63"/>
      <c r="AO103" s="63"/>
      <c r="AP103" s="63"/>
      <c r="AQ103" s="63"/>
      <c r="AR103" s="63"/>
      <c r="AS103" s="63"/>
      <c r="AT103" s="63"/>
      <c r="AU103" s="63"/>
      <c r="AV103" s="63"/>
      <c r="AW103" s="63"/>
      <c r="AX103" s="63"/>
      <c r="AY103" s="63"/>
      <c r="AZ103" s="63"/>
      <c r="BA103" s="63"/>
      <c r="BB103" s="63"/>
      <c r="BF103" s="63"/>
      <c r="BG103" s="63"/>
      <c r="BI103" s="100"/>
      <c r="BJ103" s="100"/>
      <c r="BN103" s="63"/>
      <c r="CA103" s="51">
        <v>52</v>
      </c>
    </row>
    <row r="104" spans="1:79" s="49" customFormat="1" ht="23.25" customHeight="1">
      <c r="A104" s="63"/>
      <c r="F104" s="63"/>
      <c r="G104" s="62"/>
      <c r="H104" s="62"/>
      <c r="I104" s="62"/>
      <c r="J104" s="63"/>
      <c r="K104" s="63"/>
      <c r="L104" s="63"/>
      <c r="M104" s="74"/>
      <c r="N104" s="75"/>
      <c r="O104" s="75"/>
      <c r="P104" s="74"/>
      <c r="AF104" s="63"/>
      <c r="AG104" s="63"/>
      <c r="AH104" s="63"/>
      <c r="AI104" s="100"/>
      <c r="AJ104" s="63"/>
      <c r="AK104" s="63"/>
      <c r="AL104" s="63"/>
      <c r="AM104" s="63"/>
      <c r="AN104" s="63"/>
      <c r="AO104" s="63"/>
      <c r="AP104" s="63"/>
      <c r="AQ104" s="63"/>
      <c r="AR104" s="63"/>
      <c r="AS104" s="63"/>
      <c r="AT104" s="63"/>
      <c r="AU104" s="63"/>
      <c r="AV104" s="63"/>
      <c r="AW104" s="63"/>
      <c r="AX104" s="63"/>
      <c r="AY104" s="63"/>
      <c r="AZ104" s="63"/>
      <c r="BA104" s="63"/>
      <c r="BB104" s="63"/>
      <c r="BF104" s="63"/>
      <c r="BG104" s="63"/>
      <c r="BI104" s="100"/>
      <c r="BJ104" s="100"/>
      <c r="BN104" s="63"/>
      <c r="CA104" s="51">
        <v>53</v>
      </c>
    </row>
    <row r="105" spans="1:79" s="49" customFormat="1" ht="23.25" customHeight="1">
      <c r="A105" s="63"/>
      <c r="F105" s="63"/>
      <c r="G105" s="62"/>
      <c r="H105" s="62"/>
      <c r="I105" s="62"/>
      <c r="J105" s="63"/>
      <c r="K105" s="63"/>
      <c r="L105" s="63"/>
      <c r="M105" s="74"/>
      <c r="N105" s="75"/>
      <c r="O105" s="75"/>
      <c r="P105" s="74"/>
      <c r="AF105" s="63"/>
      <c r="AG105" s="63"/>
      <c r="AH105" s="63"/>
      <c r="AI105" s="100"/>
      <c r="AJ105" s="63"/>
      <c r="AK105" s="63"/>
      <c r="AL105" s="63"/>
      <c r="AM105" s="63"/>
      <c r="AN105" s="63"/>
      <c r="AO105" s="63"/>
      <c r="AP105" s="63"/>
      <c r="AQ105" s="63"/>
      <c r="AR105" s="63"/>
      <c r="AS105" s="63"/>
      <c r="AT105" s="63"/>
      <c r="AU105" s="63"/>
      <c r="AV105" s="63"/>
      <c r="AW105" s="63"/>
      <c r="AX105" s="63"/>
      <c r="AY105" s="63"/>
      <c r="AZ105" s="63"/>
      <c r="BA105" s="63"/>
      <c r="BB105" s="63"/>
      <c r="BF105" s="63"/>
      <c r="BG105" s="63"/>
      <c r="BI105" s="100"/>
      <c r="BJ105" s="100"/>
      <c r="BN105" s="63"/>
      <c r="CA105" s="51">
        <v>54</v>
      </c>
    </row>
    <row r="106" spans="1:79" s="49" customFormat="1" ht="23.25" customHeight="1">
      <c r="A106" s="63"/>
      <c r="F106" s="63"/>
      <c r="G106" s="62"/>
      <c r="H106" s="62"/>
      <c r="I106" s="62"/>
      <c r="J106" s="63"/>
      <c r="K106" s="63"/>
      <c r="L106" s="63"/>
      <c r="M106" s="74"/>
      <c r="N106" s="75"/>
      <c r="O106" s="75"/>
      <c r="P106" s="74"/>
      <c r="AF106" s="63"/>
      <c r="AG106" s="63"/>
      <c r="AH106" s="63"/>
      <c r="AI106" s="100"/>
      <c r="AJ106" s="63"/>
      <c r="AK106" s="63"/>
      <c r="AL106" s="63"/>
      <c r="AM106" s="63"/>
      <c r="AN106" s="63"/>
      <c r="AO106" s="63"/>
      <c r="AP106" s="63"/>
      <c r="AQ106" s="63"/>
      <c r="AR106" s="63"/>
      <c r="AS106" s="63"/>
      <c r="AT106" s="63"/>
      <c r="AU106" s="63"/>
      <c r="AV106" s="63"/>
      <c r="AW106" s="63"/>
      <c r="AX106" s="63"/>
      <c r="AY106" s="63"/>
      <c r="AZ106" s="63"/>
      <c r="BA106" s="63"/>
      <c r="BB106" s="63"/>
      <c r="BF106" s="63"/>
      <c r="BG106" s="63"/>
      <c r="BI106" s="100"/>
      <c r="BJ106" s="100"/>
      <c r="BN106" s="63"/>
      <c r="CA106" s="51">
        <v>55</v>
      </c>
    </row>
    <row r="107" spans="1:79" s="49" customFormat="1" ht="23.25" customHeight="1">
      <c r="A107" s="63"/>
      <c r="F107" s="63"/>
      <c r="G107" s="62"/>
      <c r="H107" s="62"/>
      <c r="I107" s="62"/>
      <c r="J107" s="63"/>
      <c r="K107" s="63"/>
      <c r="L107" s="63"/>
      <c r="M107" s="74"/>
      <c r="N107" s="75"/>
      <c r="O107" s="75"/>
      <c r="P107" s="74"/>
      <c r="AF107" s="63"/>
      <c r="AG107" s="63"/>
      <c r="AH107" s="63"/>
      <c r="AI107" s="100"/>
      <c r="AJ107" s="63"/>
      <c r="AK107" s="63"/>
      <c r="AL107" s="63"/>
      <c r="AM107" s="63"/>
      <c r="AN107" s="63"/>
      <c r="AO107" s="63"/>
      <c r="AP107" s="63"/>
      <c r="AQ107" s="63"/>
      <c r="AR107" s="63"/>
      <c r="AS107" s="63"/>
      <c r="AT107" s="63"/>
      <c r="AU107" s="63"/>
      <c r="AV107" s="63"/>
      <c r="AW107" s="63"/>
      <c r="AX107" s="63"/>
      <c r="AY107" s="63"/>
      <c r="AZ107" s="63"/>
      <c r="BA107" s="63"/>
      <c r="BB107" s="63"/>
      <c r="BF107" s="63"/>
      <c r="BG107" s="63"/>
      <c r="BI107" s="100"/>
      <c r="BJ107" s="100"/>
      <c r="BN107" s="63"/>
      <c r="CA107" s="51">
        <v>56</v>
      </c>
    </row>
    <row r="108" spans="1:79" s="49" customFormat="1" ht="23.25" customHeight="1">
      <c r="A108" s="63"/>
      <c r="F108" s="63"/>
      <c r="G108" s="62"/>
      <c r="H108" s="62"/>
      <c r="I108" s="62"/>
      <c r="J108" s="63"/>
      <c r="K108" s="63"/>
      <c r="L108" s="63"/>
      <c r="M108" s="74"/>
      <c r="N108" s="75"/>
      <c r="O108" s="75"/>
      <c r="P108" s="74"/>
      <c r="AF108" s="63"/>
      <c r="AG108" s="63"/>
      <c r="AH108" s="63"/>
      <c r="AI108" s="100"/>
      <c r="AJ108" s="63"/>
      <c r="AK108" s="63"/>
      <c r="AL108" s="63"/>
      <c r="AM108" s="63"/>
      <c r="AN108" s="63"/>
      <c r="AO108" s="63"/>
      <c r="AP108" s="63"/>
      <c r="AQ108" s="63"/>
      <c r="AR108" s="63"/>
      <c r="AS108" s="63"/>
      <c r="AT108" s="63"/>
      <c r="AU108" s="63"/>
      <c r="AV108" s="63"/>
      <c r="AW108" s="63"/>
      <c r="AX108" s="63"/>
      <c r="AY108" s="63"/>
      <c r="AZ108" s="63"/>
      <c r="BA108" s="63"/>
      <c r="BB108" s="63"/>
      <c r="BF108" s="63"/>
      <c r="BG108" s="63"/>
      <c r="BI108" s="100"/>
      <c r="BJ108" s="100"/>
      <c r="BN108" s="63"/>
      <c r="CA108" s="51">
        <v>57</v>
      </c>
    </row>
    <row r="109" spans="1:79" s="49" customFormat="1" ht="23.25" customHeight="1">
      <c r="A109" s="63"/>
      <c r="F109" s="63"/>
      <c r="G109" s="62"/>
      <c r="H109" s="62"/>
      <c r="I109" s="62"/>
      <c r="J109" s="63"/>
      <c r="K109" s="63"/>
      <c r="L109" s="63"/>
      <c r="M109" s="74"/>
      <c r="N109" s="75"/>
      <c r="O109" s="75"/>
      <c r="P109" s="74"/>
      <c r="AF109" s="63"/>
      <c r="AG109" s="63"/>
      <c r="AH109" s="63"/>
      <c r="AI109" s="100"/>
      <c r="AJ109" s="63"/>
      <c r="AK109" s="63"/>
      <c r="AL109" s="63"/>
      <c r="AM109" s="63"/>
      <c r="AN109" s="63"/>
      <c r="AO109" s="63"/>
      <c r="AP109" s="63"/>
      <c r="AQ109" s="63"/>
      <c r="AR109" s="63"/>
      <c r="AS109" s="63"/>
      <c r="AT109" s="63"/>
      <c r="AU109" s="63"/>
      <c r="AV109" s="63"/>
      <c r="AW109" s="63"/>
      <c r="AX109" s="63"/>
      <c r="AY109" s="63"/>
      <c r="AZ109" s="63"/>
      <c r="BA109" s="63"/>
      <c r="BB109" s="63"/>
      <c r="BF109" s="63"/>
      <c r="BG109" s="63"/>
      <c r="BI109" s="100"/>
      <c r="BJ109" s="100"/>
      <c r="BN109" s="63"/>
      <c r="CA109" s="51">
        <v>58</v>
      </c>
    </row>
    <row r="110" spans="1:79" s="49" customFormat="1" ht="23.25" customHeight="1">
      <c r="A110" s="63"/>
      <c r="F110" s="63"/>
      <c r="G110" s="62"/>
      <c r="H110" s="62"/>
      <c r="I110" s="62"/>
      <c r="J110" s="63"/>
      <c r="K110" s="63"/>
      <c r="L110" s="63"/>
      <c r="M110" s="74"/>
      <c r="N110" s="75"/>
      <c r="O110" s="75"/>
      <c r="P110" s="74"/>
      <c r="AF110" s="63"/>
      <c r="AG110" s="63"/>
      <c r="AH110" s="63"/>
      <c r="AI110" s="100"/>
      <c r="AJ110" s="63"/>
      <c r="AK110" s="63"/>
      <c r="AL110" s="63"/>
      <c r="AM110" s="63"/>
      <c r="AN110" s="63"/>
      <c r="AO110" s="63"/>
      <c r="AP110" s="63"/>
      <c r="AQ110" s="63"/>
      <c r="AR110" s="63"/>
      <c r="AS110" s="63"/>
      <c r="AT110" s="63"/>
      <c r="AU110" s="63"/>
      <c r="AV110" s="63"/>
      <c r="AW110" s="63"/>
      <c r="AX110" s="63"/>
      <c r="AY110" s="63"/>
      <c r="AZ110" s="63"/>
      <c r="BA110" s="63"/>
      <c r="BB110" s="63"/>
      <c r="BF110" s="63"/>
      <c r="BG110" s="63"/>
      <c r="BI110" s="100"/>
      <c r="BJ110" s="100"/>
      <c r="BN110" s="63"/>
      <c r="CA110" s="51">
        <v>59</v>
      </c>
    </row>
    <row r="111" spans="1:79" s="49" customFormat="1" ht="23.25" customHeight="1">
      <c r="A111" s="63"/>
      <c r="F111" s="63"/>
      <c r="G111" s="62"/>
      <c r="H111" s="62"/>
      <c r="I111" s="62"/>
      <c r="J111" s="63"/>
      <c r="K111" s="63"/>
      <c r="L111" s="63"/>
      <c r="M111" s="74"/>
      <c r="N111" s="75"/>
      <c r="O111" s="75"/>
      <c r="P111" s="74"/>
      <c r="AF111" s="63"/>
      <c r="AG111" s="63"/>
      <c r="AH111" s="63"/>
      <c r="AI111" s="100"/>
      <c r="AJ111" s="63"/>
      <c r="AK111" s="63"/>
      <c r="AL111" s="63"/>
      <c r="AM111" s="63"/>
      <c r="AN111" s="63"/>
      <c r="AO111" s="63"/>
      <c r="AP111" s="63"/>
      <c r="AQ111" s="63"/>
      <c r="AR111" s="63"/>
      <c r="AS111" s="63"/>
      <c r="AT111" s="63"/>
      <c r="AU111" s="63"/>
      <c r="AV111" s="63"/>
      <c r="AW111" s="63"/>
      <c r="AX111" s="63"/>
      <c r="AY111" s="63"/>
      <c r="AZ111" s="63"/>
      <c r="BA111" s="63"/>
      <c r="BB111" s="63"/>
      <c r="BF111" s="63"/>
      <c r="BG111" s="63"/>
      <c r="BI111" s="100"/>
      <c r="BJ111" s="100"/>
      <c r="BN111" s="63"/>
      <c r="CA111" s="51">
        <v>60</v>
      </c>
    </row>
    <row r="112" spans="1:79" s="49" customFormat="1" ht="23.25" customHeight="1">
      <c r="A112" s="63"/>
      <c r="F112" s="63"/>
      <c r="G112" s="62"/>
      <c r="H112" s="62"/>
      <c r="I112" s="62"/>
      <c r="J112" s="63"/>
      <c r="K112" s="63"/>
      <c r="L112" s="63"/>
      <c r="M112" s="74"/>
      <c r="N112" s="75"/>
      <c r="O112" s="75"/>
      <c r="P112" s="74"/>
      <c r="AF112" s="63"/>
      <c r="AG112" s="63"/>
      <c r="AH112" s="63"/>
      <c r="AI112" s="100"/>
      <c r="AJ112" s="63"/>
      <c r="AK112" s="63"/>
      <c r="AL112" s="63"/>
      <c r="AM112" s="63"/>
      <c r="AN112" s="63"/>
      <c r="AO112" s="63"/>
      <c r="AP112" s="63"/>
      <c r="AQ112" s="63"/>
      <c r="AR112" s="63"/>
      <c r="AS112" s="63"/>
      <c r="AT112" s="63"/>
      <c r="AU112" s="63"/>
      <c r="AV112" s="63"/>
      <c r="AW112" s="63"/>
      <c r="AX112" s="63"/>
      <c r="AY112" s="63"/>
      <c r="AZ112" s="63"/>
      <c r="BA112" s="63"/>
      <c r="BB112" s="63"/>
      <c r="BF112" s="63"/>
      <c r="BG112" s="63"/>
      <c r="BI112" s="100"/>
      <c r="BJ112" s="100"/>
      <c r="BN112" s="63"/>
      <c r="CA112" s="51">
        <v>61</v>
      </c>
    </row>
    <row r="113" spans="1:79" s="49" customFormat="1" ht="23.25" customHeight="1">
      <c r="A113" s="63"/>
      <c r="F113" s="63"/>
      <c r="G113" s="62"/>
      <c r="H113" s="62"/>
      <c r="I113" s="62"/>
      <c r="J113" s="63"/>
      <c r="K113" s="63"/>
      <c r="L113" s="63"/>
      <c r="M113" s="74"/>
      <c r="N113" s="75"/>
      <c r="O113" s="75"/>
      <c r="P113" s="74"/>
      <c r="AF113" s="63"/>
      <c r="AG113" s="63"/>
      <c r="AH113" s="63"/>
      <c r="AI113" s="100"/>
      <c r="AJ113" s="63"/>
      <c r="AK113" s="63"/>
      <c r="AL113" s="63"/>
      <c r="AM113" s="63"/>
      <c r="AN113" s="63"/>
      <c r="AO113" s="63"/>
      <c r="AP113" s="63"/>
      <c r="AQ113" s="63"/>
      <c r="AR113" s="63"/>
      <c r="AS113" s="63"/>
      <c r="AT113" s="63"/>
      <c r="AU113" s="63"/>
      <c r="AV113" s="63"/>
      <c r="AW113" s="63"/>
      <c r="AX113" s="63"/>
      <c r="AY113" s="63"/>
      <c r="AZ113" s="63"/>
      <c r="BA113" s="63"/>
      <c r="BB113" s="63"/>
      <c r="BF113" s="63"/>
      <c r="BG113" s="63"/>
      <c r="BI113" s="100"/>
      <c r="BJ113" s="100"/>
      <c r="BN113" s="63"/>
      <c r="CA113" s="51">
        <v>62</v>
      </c>
    </row>
    <row r="114" spans="1:79" s="49" customFormat="1" ht="23.25" customHeight="1">
      <c r="A114" s="63"/>
      <c r="F114" s="63"/>
      <c r="G114" s="62"/>
      <c r="H114" s="62"/>
      <c r="I114" s="62"/>
      <c r="J114" s="63"/>
      <c r="K114" s="63"/>
      <c r="L114" s="63"/>
      <c r="M114" s="74"/>
      <c r="N114" s="75"/>
      <c r="O114" s="75"/>
      <c r="P114" s="74"/>
      <c r="AF114" s="63"/>
      <c r="AG114" s="63"/>
      <c r="AH114" s="63"/>
      <c r="AI114" s="100"/>
      <c r="AJ114" s="63"/>
      <c r="AK114" s="63"/>
      <c r="AL114" s="63"/>
      <c r="AM114" s="63"/>
      <c r="AN114" s="63"/>
      <c r="AO114" s="63"/>
      <c r="AP114" s="63"/>
      <c r="AQ114" s="63"/>
      <c r="AR114" s="63"/>
      <c r="AS114" s="63"/>
      <c r="AT114" s="63"/>
      <c r="AU114" s="63"/>
      <c r="AV114" s="63"/>
      <c r="AW114" s="63"/>
      <c r="AX114" s="63"/>
      <c r="AY114" s="63"/>
      <c r="AZ114" s="63"/>
      <c r="BA114" s="63"/>
      <c r="BB114" s="63"/>
      <c r="BF114" s="63"/>
      <c r="BG114" s="63"/>
      <c r="BI114" s="100"/>
      <c r="BJ114" s="100"/>
      <c r="BN114" s="63"/>
      <c r="CA114" s="51">
        <v>63</v>
      </c>
    </row>
    <row r="115" spans="1:79" s="49" customFormat="1" ht="23.25" customHeight="1">
      <c r="A115" s="63"/>
      <c r="F115" s="63"/>
      <c r="G115" s="62"/>
      <c r="H115" s="62"/>
      <c r="I115" s="62"/>
      <c r="J115" s="63"/>
      <c r="K115" s="63"/>
      <c r="L115" s="63"/>
      <c r="M115" s="74"/>
      <c r="N115" s="75"/>
      <c r="O115" s="75"/>
      <c r="P115" s="74"/>
      <c r="AF115" s="63"/>
      <c r="AG115" s="63"/>
      <c r="AH115" s="63"/>
      <c r="AI115" s="100"/>
      <c r="AJ115" s="63"/>
      <c r="AK115" s="63"/>
      <c r="AL115" s="63"/>
      <c r="AM115" s="63"/>
      <c r="AN115" s="63"/>
      <c r="AO115" s="63"/>
      <c r="AP115" s="63"/>
      <c r="AQ115" s="63"/>
      <c r="AR115" s="63"/>
      <c r="AS115" s="63"/>
      <c r="AT115" s="63"/>
      <c r="AU115" s="63"/>
      <c r="AV115" s="63"/>
      <c r="AW115" s="63"/>
      <c r="AX115" s="63"/>
      <c r="AY115" s="63"/>
      <c r="AZ115" s="63"/>
      <c r="BA115" s="63"/>
      <c r="BB115" s="63"/>
      <c r="BF115" s="63"/>
      <c r="BG115" s="63"/>
      <c r="BI115" s="100"/>
      <c r="BJ115" s="100"/>
      <c r="BN115" s="63"/>
      <c r="CA115" s="51">
        <v>64</v>
      </c>
    </row>
    <row r="116" spans="1:79" s="49" customFormat="1" ht="23.25" customHeight="1">
      <c r="A116" s="63"/>
      <c r="F116" s="63"/>
      <c r="G116" s="62"/>
      <c r="H116" s="62"/>
      <c r="I116" s="62"/>
      <c r="J116" s="63"/>
      <c r="K116" s="63"/>
      <c r="L116" s="63"/>
      <c r="M116" s="74"/>
      <c r="N116" s="75"/>
      <c r="O116" s="75"/>
      <c r="P116" s="74"/>
      <c r="AF116" s="63"/>
      <c r="AG116" s="63"/>
      <c r="AH116" s="63"/>
      <c r="AI116" s="100"/>
      <c r="AJ116" s="63"/>
      <c r="AK116" s="63"/>
      <c r="AL116" s="63"/>
      <c r="AM116" s="63"/>
      <c r="AN116" s="63"/>
      <c r="AO116" s="63"/>
      <c r="AP116" s="63"/>
      <c r="AQ116" s="63"/>
      <c r="AR116" s="63"/>
      <c r="AS116" s="63"/>
      <c r="AT116" s="63"/>
      <c r="AU116" s="63"/>
      <c r="AV116" s="63"/>
      <c r="AW116" s="63"/>
      <c r="AX116" s="63"/>
      <c r="AY116" s="63"/>
      <c r="AZ116" s="63"/>
      <c r="BA116" s="63"/>
      <c r="BB116" s="63"/>
      <c r="BF116" s="63"/>
      <c r="BG116" s="63"/>
      <c r="BI116" s="100"/>
      <c r="BJ116" s="100"/>
      <c r="BN116" s="63"/>
      <c r="CA116" s="51">
        <v>65</v>
      </c>
    </row>
    <row r="117" spans="1:79" s="49" customFormat="1" ht="23.25" customHeight="1">
      <c r="A117" s="63"/>
      <c r="F117" s="63"/>
      <c r="G117" s="62"/>
      <c r="H117" s="62"/>
      <c r="I117" s="62"/>
      <c r="J117" s="63"/>
      <c r="K117" s="63"/>
      <c r="L117" s="63"/>
      <c r="M117" s="74"/>
      <c r="N117" s="75"/>
      <c r="O117" s="75"/>
      <c r="P117" s="74"/>
      <c r="AF117" s="63"/>
      <c r="AG117" s="63"/>
      <c r="AH117" s="63"/>
      <c r="AI117" s="100"/>
      <c r="AJ117" s="63"/>
      <c r="AK117" s="63"/>
      <c r="AL117" s="63"/>
      <c r="AM117" s="63"/>
      <c r="AN117" s="63"/>
      <c r="AO117" s="63"/>
      <c r="AP117" s="63"/>
      <c r="AQ117" s="63"/>
      <c r="AR117" s="63"/>
      <c r="AS117" s="63"/>
      <c r="AT117" s="63"/>
      <c r="AU117" s="63"/>
      <c r="AV117" s="63"/>
      <c r="AW117" s="63"/>
      <c r="AX117" s="63"/>
      <c r="AY117" s="63"/>
      <c r="AZ117" s="63"/>
      <c r="BA117" s="63"/>
      <c r="BB117" s="63"/>
      <c r="BF117" s="63"/>
      <c r="BG117" s="63"/>
      <c r="BI117" s="100"/>
      <c r="BJ117" s="100"/>
      <c r="BN117" s="63"/>
      <c r="CA117" s="51">
        <v>66</v>
      </c>
    </row>
    <row r="118" spans="1:79" s="49" customFormat="1" ht="23.25" customHeight="1">
      <c r="A118" s="63"/>
      <c r="F118" s="63"/>
      <c r="G118" s="62"/>
      <c r="H118" s="62"/>
      <c r="I118" s="62"/>
      <c r="J118" s="63"/>
      <c r="K118" s="63"/>
      <c r="L118" s="63"/>
      <c r="M118" s="74"/>
      <c r="N118" s="75"/>
      <c r="O118" s="75"/>
      <c r="P118" s="74"/>
      <c r="AF118" s="63"/>
      <c r="AG118" s="63"/>
      <c r="AH118" s="63"/>
      <c r="AI118" s="100"/>
      <c r="AJ118" s="63"/>
      <c r="AK118" s="63"/>
      <c r="AL118" s="63"/>
      <c r="AM118" s="63"/>
      <c r="AN118" s="63"/>
      <c r="AO118" s="63"/>
      <c r="AP118" s="63"/>
      <c r="AQ118" s="63"/>
      <c r="AR118" s="63"/>
      <c r="AS118" s="63"/>
      <c r="AT118" s="63"/>
      <c r="AU118" s="63"/>
      <c r="AV118" s="63"/>
      <c r="AW118" s="63"/>
      <c r="AX118" s="63"/>
      <c r="AY118" s="63"/>
      <c r="AZ118" s="63"/>
      <c r="BA118" s="63"/>
      <c r="BB118" s="63"/>
      <c r="BF118" s="63"/>
      <c r="BG118" s="63"/>
      <c r="BI118" s="100"/>
      <c r="BJ118" s="100"/>
      <c r="BN118" s="63"/>
      <c r="CA118" s="51">
        <v>67</v>
      </c>
    </row>
    <row r="119" spans="1:79" s="49" customFormat="1" ht="23.25" customHeight="1">
      <c r="A119" s="63"/>
      <c r="F119" s="63"/>
      <c r="G119" s="62"/>
      <c r="H119" s="62"/>
      <c r="I119" s="62"/>
      <c r="J119" s="63"/>
      <c r="K119" s="63"/>
      <c r="L119" s="63"/>
      <c r="M119" s="74"/>
      <c r="N119" s="75"/>
      <c r="O119" s="75"/>
      <c r="P119" s="74"/>
      <c r="AF119" s="63"/>
      <c r="AG119" s="63"/>
      <c r="AH119" s="63"/>
      <c r="AI119" s="100"/>
      <c r="AJ119" s="63"/>
      <c r="AK119" s="63"/>
      <c r="AL119" s="63"/>
      <c r="AM119" s="63"/>
      <c r="AN119" s="63"/>
      <c r="AO119" s="63"/>
      <c r="AP119" s="63"/>
      <c r="AQ119" s="63"/>
      <c r="AR119" s="63"/>
      <c r="AS119" s="63"/>
      <c r="AT119" s="63"/>
      <c r="AU119" s="63"/>
      <c r="AV119" s="63"/>
      <c r="AW119" s="63"/>
      <c r="AX119" s="63"/>
      <c r="AY119" s="63"/>
      <c r="AZ119" s="63"/>
      <c r="BA119" s="63"/>
      <c r="BB119" s="63"/>
      <c r="BF119" s="63"/>
      <c r="BG119" s="63"/>
      <c r="BI119" s="100"/>
      <c r="BJ119" s="100"/>
      <c r="BN119" s="63"/>
      <c r="CA119" s="51">
        <v>68</v>
      </c>
    </row>
    <row r="120" spans="1:79" s="49" customFormat="1" ht="23.25" customHeight="1">
      <c r="A120" s="63"/>
      <c r="F120" s="63"/>
      <c r="G120" s="62"/>
      <c r="H120" s="62"/>
      <c r="I120" s="62"/>
      <c r="J120" s="63"/>
      <c r="K120" s="63"/>
      <c r="L120" s="63"/>
      <c r="M120" s="74"/>
      <c r="N120" s="75"/>
      <c r="O120" s="75"/>
      <c r="P120" s="74"/>
      <c r="AF120" s="63"/>
      <c r="AG120" s="63"/>
      <c r="AH120" s="63"/>
      <c r="AI120" s="100"/>
      <c r="AJ120" s="63"/>
      <c r="AK120" s="63"/>
      <c r="AL120" s="63"/>
      <c r="AM120" s="63"/>
      <c r="AN120" s="63"/>
      <c r="AO120" s="63"/>
      <c r="AP120" s="63"/>
      <c r="AQ120" s="63"/>
      <c r="AR120" s="63"/>
      <c r="AS120" s="63"/>
      <c r="AT120" s="63"/>
      <c r="AU120" s="63"/>
      <c r="AV120" s="63"/>
      <c r="AW120" s="63"/>
      <c r="AX120" s="63"/>
      <c r="AY120" s="63"/>
      <c r="AZ120" s="63"/>
      <c r="BA120" s="63"/>
      <c r="BB120" s="63"/>
      <c r="BF120" s="63"/>
      <c r="BG120" s="63"/>
      <c r="BI120" s="100"/>
      <c r="BJ120" s="100"/>
      <c r="BN120" s="63"/>
      <c r="CA120" s="51">
        <v>69</v>
      </c>
    </row>
    <row r="121" spans="1:79" s="49" customFormat="1" ht="23.25" customHeight="1">
      <c r="A121" s="63"/>
      <c r="F121" s="63"/>
      <c r="G121" s="62"/>
      <c r="H121" s="62"/>
      <c r="I121" s="62"/>
      <c r="J121" s="63"/>
      <c r="K121" s="63"/>
      <c r="L121" s="63"/>
      <c r="M121" s="74"/>
      <c r="N121" s="75"/>
      <c r="O121" s="75"/>
      <c r="P121" s="74"/>
      <c r="AF121" s="63"/>
      <c r="AG121" s="63"/>
      <c r="AH121" s="63"/>
      <c r="AI121" s="100"/>
      <c r="AJ121" s="63"/>
      <c r="AK121" s="63"/>
      <c r="AL121" s="63"/>
      <c r="AM121" s="63"/>
      <c r="AN121" s="63"/>
      <c r="AO121" s="63"/>
      <c r="AP121" s="63"/>
      <c r="AQ121" s="63"/>
      <c r="AR121" s="63"/>
      <c r="AS121" s="63"/>
      <c r="AT121" s="63"/>
      <c r="AU121" s="63"/>
      <c r="AV121" s="63"/>
      <c r="AW121" s="63"/>
      <c r="AX121" s="63"/>
      <c r="AY121" s="63"/>
      <c r="AZ121" s="63"/>
      <c r="BA121" s="63"/>
      <c r="BB121" s="63"/>
      <c r="BF121" s="63"/>
      <c r="BG121" s="63"/>
      <c r="BI121" s="100"/>
      <c r="BJ121" s="100"/>
      <c r="BN121" s="63"/>
      <c r="CA121" s="51">
        <v>70</v>
      </c>
    </row>
    <row r="122" spans="1:79" s="49" customFormat="1" ht="23.25" customHeight="1">
      <c r="A122" s="63"/>
      <c r="F122" s="63"/>
      <c r="G122" s="62"/>
      <c r="H122" s="62"/>
      <c r="I122" s="62"/>
      <c r="J122" s="63"/>
      <c r="K122" s="63"/>
      <c r="L122" s="63"/>
      <c r="M122" s="74"/>
      <c r="N122" s="75"/>
      <c r="O122" s="75"/>
      <c r="P122" s="74"/>
      <c r="AF122" s="63"/>
      <c r="AG122" s="63"/>
      <c r="AH122" s="63"/>
      <c r="AI122" s="100"/>
      <c r="AJ122" s="63"/>
      <c r="AK122" s="63"/>
      <c r="AL122" s="63"/>
      <c r="AM122" s="63"/>
      <c r="AN122" s="63"/>
      <c r="AO122" s="63"/>
      <c r="AP122" s="63"/>
      <c r="AQ122" s="63"/>
      <c r="AR122" s="63"/>
      <c r="AS122" s="63"/>
      <c r="AT122" s="63"/>
      <c r="AU122" s="63"/>
      <c r="AV122" s="63"/>
      <c r="AW122" s="63"/>
      <c r="AX122" s="63"/>
      <c r="AY122" s="63"/>
      <c r="AZ122" s="63"/>
      <c r="BA122" s="63"/>
      <c r="BB122" s="63"/>
      <c r="BF122" s="63"/>
      <c r="BG122" s="63"/>
      <c r="BI122" s="100"/>
      <c r="BJ122" s="100"/>
      <c r="BN122" s="63"/>
      <c r="CA122" s="51">
        <v>71</v>
      </c>
    </row>
    <row r="123" spans="1:79" s="49" customFormat="1" ht="23.25" customHeight="1">
      <c r="A123" s="63"/>
      <c r="F123" s="63"/>
      <c r="G123" s="62"/>
      <c r="H123" s="62"/>
      <c r="I123" s="62"/>
      <c r="J123" s="63"/>
      <c r="K123" s="63"/>
      <c r="L123" s="63"/>
      <c r="M123" s="74"/>
      <c r="N123" s="75"/>
      <c r="O123" s="75"/>
      <c r="P123" s="74"/>
      <c r="AF123" s="63"/>
      <c r="AG123" s="63"/>
      <c r="AH123" s="63"/>
      <c r="AI123" s="100"/>
      <c r="AJ123" s="63"/>
      <c r="AK123" s="63"/>
      <c r="AL123" s="63"/>
      <c r="AM123" s="63"/>
      <c r="AN123" s="63"/>
      <c r="AO123" s="63"/>
      <c r="AP123" s="63"/>
      <c r="AQ123" s="63"/>
      <c r="AR123" s="63"/>
      <c r="AS123" s="63"/>
      <c r="AT123" s="63"/>
      <c r="AU123" s="63"/>
      <c r="AV123" s="63"/>
      <c r="AW123" s="63"/>
      <c r="AX123" s="63"/>
      <c r="AY123" s="63"/>
      <c r="AZ123" s="63"/>
      <c r="BA123" s="63"/>
      <c r="BB123" s="63"/>
      <c r="BF123" s="63"/>
      <c r="BG123" s="63"/>
      <c r="BI123" s="100"/>
      <c r="BJ123" s="100"/>
      <c r="BN123" s="63"/>
      <c r="CA123" s="51">
        <v>72</v>
      </c>
    </row>
    <row r="124" spans="1:79" s="49" customFormat="1" ht="23.25" customHeight="1">
      <c r="A124" s="63"/>
      <c r="F124" s="63"/>
      <c r="G124" s="62"/>
      <c r="H124" s="62"/>
      <c r="I124" s="62"/>
      <c r="J124" s="63"/>
      <c r="K124" s="63"/>
      <c r="L124" s="63"/>
      <c r="M124" s="74"/>
      <c r="N124" s="75"/>
      <c r="O124" s="75"/>
      <c r="P124" s="74"/>
      <c r="AF124" s="63"/>
      <c r="AG124" s="63"/>
      <c r="AH124" s="63"/>
      <c r="AI124" s="100"/>
      <c r="AJ124" s="63"/>
      <c r="AK124" s="63"/>
      <c r="AL124" s="63"/>
      <c r="AM124" s="63"/>
      <c r="AN124" s="63"/>
      <c r="AO124" s="63"/>
      <c r="AP124" s="63"/>
      <c r="AQ124" s="63"/>
      <c r="AR124" s="63"/>
      <c r="AS124" s="63"/>
      <c r="AT124" s="63"/>
      <c r="AU124" s="63"/>
      <c r="AV124" s="63"/>
      <c r="AW124" s="63"/>
      <c r="AX124" s="63"/>
      <c r="AY124" s="63"/>
      <c r="AZ124" s="63"/>
      <c r="BA124" s="63"/>
      <c r="BB124" s="63"/>
      <c r="BF124" s="63"/>
      <c r="BG124" s="63"/>
      <c r="BI124" s="100"/>
      <c r="BJ124" s="100"/>
      <c r="BN124" s="63"/>
      <c r="CA124" s="51">
        <v>73</v>
      </c>
    </row>
    <row r="125" spans="1:79" s="49" customFormat="1" ht="23.25" customHeight="1">
      <c r="A125" s="63"/>
      <c r="F125" s="63"/>
      <c r="G125" s="62"/>
      <c r="H125" s="62"/>
      <c r="I125" s="62"/>
      <c r="J125" s="63"/>
      <c r="K125" s="63"/>
      <c r="L125" s="63"/>
      <c r="M125" s="74"/>
      <c r="N125" s="75"/>
      <c r="O125" s="75"/>
      <c r="P125" s="74"/>
      <c r="AF125" s="63"/>
      <c r="AG125" s="63"/>
      <c r="AH125" s="63"/>
      <c r="AI125" s="100"/>
      <c r="AJ125" s="63"/>
      <c r="AK125" s="63"/>
      <c r="AL125" s="63"/>
      <c r="AM125" s="63"/>
      <c r="AN125" s="63"/>
      <c r="AO125" s="63"/>
      <c r="AP125" s="63"/>
      <c r="AQ125" s="63"/>
      <c r="AR125" s="63"/>
      <c r="AS125" s="63"/>
      <c r="AT125" s="63"/>
      <c r="AU125" s="63"/>
      <c r="AV125" s="63"/>
      <c r="AW125" s="63"/>
      <c r="AX125" s="63"/>
      <c r="AY125" s="63"/>
      <c r="AZ125" s="63"/>
      <c r="BA125" s="63"/>
      <c r="BB125" s="63"/>
      <c r="BF125" s="63"/>
      <c r="BG125" s="63"/>
      <c r="BI125" s="100"/>
      <c r="BJ125" s="100"/>
      <c r="BN125" s="63"/>
      <c r="CA125" s="51">
        <v>74</v>
      </c>
    </row>
    <row r="126" spans="1:79" s="49" customFormat="1" ht="23.25" customHeight="1">
      <c r="A126" s="63"/>
      <c r="F126" s="63"/>
      <c r="G126" s="62"/>
      <c r="H126" s="62"/>
      <c r="I126" s="62"/>
      <c r="J126" s="63"/>
      <c r="K126" s="63"/>
      <c r="L126" s="63"/>
      <c r="M126" s="74"/>
      <c r="N126" s="75"/>
      <c r="O126" s="75"/>
      <c r="P126" s="74"/>
      <c r="AF126" s="63"/>
      <c r="AG126" s="63"/>
      <c r="AH126" s="63"/>
      <c r="AI126" s="100"/>
      <c r="AJ126" s="63"/>
      <c r="AK126" s="63"/>
      <c r="AL126" s="63"/>
      <c r="AM126" s="63"/>
      <c r="AN126" s="63"/>
      <c r="AO126" s="63"/>
      <c r="AP126" s="63"/>
      <c r="AQ126" s="63"/>
      <c r="AR126" s="63"/>
      <c r="AS126" s="63"/>
      <c r="AT126" s="63"/>
      <c r="AU126" s="63"/>
      <c r="AV126" s="63"/>
      <c r="AW126" s="63"/>
      <c r="AX126" s="63"/>
      <c r="AY126" s="63"/>
      <c r="AZ126" s="63"/>
      <c r="BA126" s="63"/>
      <c r="BB126" s="63"/>
      <c r="BF126" s="63"/>
      <c r="BG126" s="63"/>
      <c r="BI126" s="100"/>
      <c r="BJ126" s="100"/>
      <c r="BN126" s="63"/>
      <c r="CA126" s="51">
        <v>75</v>
      </c>
    </row>
    <row r="127" spans="1:79" s="49" customFormat="1" ht="23.25" customHeight="1">
      <c r="A127" s="63"/>
      <c r="F127" s="63"/>
      <c r="G127" s="62"/>
      <c r="H127" s="62"/>
      <c r="I127" s="62"/>
      <c r="J127" s="63"/>
      <c r="K127" s="63"/>
      <c r="L127" s="63"/>
      <c r="M127" s="74"/>
      <c r="N127" s="75"/>
      <c r="O127" s="75"/>
      <c r="P127" s="74"/>
      <c r="AF127" s="63"/>
      <c r="AG127" s="63"/>
      <c r="AH127" s="63"/>
      <c r="AI127" s="100"/>
      <c r="AJ127" s="63"/>
      <c r="AK127" s="63"/>
      <c r="AL127" s="63"/>
      <c r="AM127" s="63"/>
      <c r="AN127" s="63"/>
      <c r="AO127" s="63"/>
      <c r="AP127" s="63"/>
      <c r="AQ127" s="63"/>
      <c r="AR127" s="63"/>
      <c r="AS127" s="63"/>
      <c r="AT127" s="63"/>
      <c r="AU127" s="63"/>
      <c r="AV127" s="63"/>
      <c r="AW127" s="63"/>
      <c r="AX127" s="63"/>
      <c r="AY127" s="63"/>
      <c r="AZ127" s="63"/>
      <c r="BA127" s="63"/>
      <c r="BB127" s="63"/>
      <c r="BF127" s="63"/>
      <c r="BG127" s="63"/>
      <c r="BI127" s="100"/>
      <c r="BJ127" s="100"/>
      <c r="BN127" s="63"/>
      <c r="CA127" s="51">
        <v>76</v>
      </c>
    </row>
    <row r="128" spans="1:79" s="49" customFormat="1" ht="23.25" customHeight="1">
      <c r="A128" s="63"/>
      <c r="F128" s="63"/>
      <c r="G128" s="62"/>
      <c r="H128" s="62"/>
      <c r="I128" s="62"/>
      <c r="J128" s="63"/>
      <c r="K128" s="63"/>
      <c r="L128" s="63"/>
      <c r="M128" s="74"/>
      <c r="N128" s="75"/>
      <c r="O128" s="75"/>
      <c r="P128" s="74"/>
      <c r="AF128" s="63"/>
      <c r="AG128" s="63"/>
      <c r="AH128" s="63"/>
      <c r="AI128" s="100"/>
      <c r="AJ128" s="63"/>
      <c r="AK128" s="63"/>
      <c r="AL128" s="63"/>
      <c r="AM128" s="63"/>
      <c r="AN128" s="63"/>
      <c r="AO128" s="63"/>
      <c r="AP128" s="63"/>
      <c r="AQ128" s="63"/>
      <c r="AR128" s="63"/>
      <c r="AS128" s="63"/>
      <c r="AT128" s="63"/>
      <c r="AU128" s="63"/>
      <c r="AV128" s="63"/>
      <c r="AW128" s="63"/>
      <c r="AX128" s="63"/>
      <c r="AY128" s="63"/>
      <c r="AZ128" s="63"/>
      <c r="BA128" s="63"/>
      <c r="BB128" s="63"/>
      <c r="BF128" s="63"/>
      <c r="BG128" s="63"/>
      <c r="BI128" s="100"/>
      <c r="BJ128" s="100"/>
      <c r="BN128" s="63"/>
      <c r="CA128" s="51">
        <v>77</v>
      </c>
    </row>
    <row r="129" spans="1:79" s="49" customFormat="1" ht="23.25" customHeight="1">
      <c r="A129" s="63"/>
      <c r="F129" s="63"/>
      <c r="G129" s="62"/>
      <c r="H129" s="62"/>
      <c r="I129" s="62"/>
      <c r="J129" s="63"/>
      <c r="K129" s="63"/>
      <c r="L129" s="63"/>
      <c r="M129" s="74"/>
      <c r="N129" s="75"/>
      <c r="O129" s="75"/>
      <c r="P129" s="74"/>
      <c r="AF129" s="63"/>
      <c r="AG129" s="63"/>
      <c r="AH129" s="63"/>
      <c r="AI129" s="100"/>
      <c r="AJ129" s="63"/>
      <c r="AK129" s="63"/>
      <c r="AL129" s="63"/>
      <c r="AM129" s="63"/>
      <c r="AN129" s="63"/>
      <c r="AO129" s="63"/>
      <c r="AP129" s="63"/>
      <c r="AQ129" s="63"/>
      <c r="AR129" s="63"/>
      <c r="AS129" s="63"/>
      <c r="AT129" s="63"/>
      <c r="AU129" s="63"/>
      <c r="AV129" s="63"/>
      <c r="AW129" s="63"/>
      <c r="AX129" s="63"/>
      <c r="AY129" s="63"/>
      <c r="AZ129" s="63"/>
      <c r="BA129" s="63"/>
      <c r="BB129" s="63"/>
      <c r="BF129" s="63"/>
      <c r="BG129" s="63"/>
      <c r="BI129" s="100"/>
      <c r="BJ129" s="100"/>
      <c r="BN129" s="63"/>
      <c r="CA129" s="51">
        <v>78</v>
      </c>
    </row>
    <row r="130" spans="1:79" s="49" customFormat="1" ht="23.25" customHeight="1">
      <c r="A130" s="63"/>
      <c r="F130" s="63"/>
      <c r="G130" s="62"/>
      <c r="H130" s="62"/>
      <c r="I130" s="62"/>
      <c r="J130" s="63"/>
      <c r="K130" s="63"/>
      <c r="L130" s="63"/>
      <c r="M130" s="74"/>
      <c r="N130" s="75"/>
      <c r="O130" s="75"/>
      <c r="P130" s="74"/>
      <c r="AF130" s="63"/>
      <c r="AG130" s="63"/>
      <c r="AH130" s="63"/>
      <c r="AI130" s="100"/>
      <c r="AJ130" s="63"/>
      <c r="AK130" s="63"/>
      <c r="AL130" s="63"/>
      <c r="AM130" s="63"/>
      <c r="AN130" s="63"/>
      <c r="AO130" s="63"/>
      <c r="AP130" s="63"/>
      <c r="AQ130" s="63"/>
      <c r="AR130" s="63"/>
      <c r="AS130" s="63"/>
      <c r="AT130" s="63"/>
      <c r="AU130" s="63"/>
      <c r="AV130" s="63"/>
      <c r="AW130" s="63"/>
      <c r="AX130" s="63"/>
      <c r="AY130" s="63"/>
      <c r="AZ130" s="63"/>
      <c r="BA130" s="63"/>
      <c r="BB130" s="63"/>
      <c r="BF130" s="63"/>
      <c r="BG130" s="63"/>
      <c r="BI130" s="100"/>
      <c r="BJ130" s="100"/>
      <c r="BN130" s="63"/>
      <c r="CA130" s="51">
        <v>79</v>
      </c>
    </row>
    <row r="131" spans="1:79" s="49" customFormat="1" ht="23.25" customHeight="1">
      <c r="A131" s="63"/>
      <c r="F131" s="63"/>
      <c r="G131" s="62"/>
      <c r="H131" s="62"/>
      <c r="I131" s="62"/>
      <c r="J131" s="63"/>
      <c r="K131" s="63"/>
      <c r="L131" s="63"/>
      <c r="M131" s="74"/>
      <c r="N131" s="75"/>
      <c r="O131" s="75"/>
      <c r="P131" s="74"/>
      <c r="AF131" s="63"/>
      <c r="AG131" s="63"/>
      <c r="AH131" s="63"/>
      <c r="AI131" s="100"/>
      <c r="AJ131" s="63"/>
      <c r="AK131" s="63"/>
      <c r="AL131" s="63"/>
      <c r="AM131" s="63"/>
      <c r="AN131" s="63"/>
      <c r="AO131" s="63"/>
      <c r="AP131" s="63"/>
      <c r="AQ131" s="63"/>
      <c r="AR131" s="63"/>
      <c r="AS131" s="63"/>
      <c r="AT131" s="63"/>
      <c r="AU131" s="63"/>
      <c r="AV131" s="63"/>
      <c r="AW131" s="63"/>
      <c r="AX131" s="63"/>
      <c r="AY131" s="63"/>
      <c r="AZ131" s="63"/>
      <c r="BA131" s="63"/>
      <c r="BB131" s="63"/>
      <c r="BF131" s="63"/>
      <c r="BG131" s="63"/>
      <c r="BI131" s="100"/>
      <c r="BJ131" s="100"/>
      <c r="BN131" s="63"/>
      <c r="CA131" s="51">
        <v>80</v>
      </c>
    </row>
    <row r="132" spans="1:79" s="49" customFormat="1" ht="23.25" customHeight="1">
      <c r="A132" s="63"/>
      <c r="F132" s="63"/>
      <c r="G132" s="62"/>
      <c r="H132" s="62"/>
      <c r="I132" s="62"/>
      <c r="J132" s="63"/>
      <c r="K132" s="63"/>
      <c r="L132" s="63"/>
      <c r="M132" s="74"/>
      <c r="N132" s="75"/>
      <c r="O132" s="75"/>
      <c r="P132" s="74"/>
      <c r="AF132" s="63"/>
      <c r="AG132" s="63"/>
      <c r="AH132" s="63"/>
      <c r="AI132" s="100"/>
      <c r="AJ132" s="63"/>
      <c r="AK132" s="63"/>
      <c r="AL132" s="63"/>
      <c r="AM132" s="63"/>
      <c r="AN132" s="63"/>
      <c r="AO132" s="63"/>
      <c r="AP132" s="63"/>
      <c r="AQ132" s="63"/>
      <c r="AR132" s="63"/>
      <c r="AS132" s="63"/>
      <c r="AT132" s="63"/>
      <c r="AU132" s="63"/>
      <c r="AV132" s="63"/>
      <c r="AW132" s="63"/>
      <c r="AX132" s="63"/>
      <c r="AY132" s="63"/>
      <c r="AZ132" s="63"/>
      <c r="BA132" s="63"/>
      <c r="BB132" s="63"/>
      <c r="BF132" s="63"/>
      <c r="BG132" s="63"/>
      <c r="BI132" s="100"/>
      <c r="BJ132" s="100"/>
      <c r="BN132" s="63"/>
      <c r="CA132" s="51">
        <v>81</v>
      </c>
    </row>
    <row r="133" spans="1:79" s="49" customFormat="1" ht="23.25" customHeight="1">
      <c r="A133" s="63"/>
      <c r="F133" s="63"/>
      <c r="G133" s="62"/>
      <c r="H133" s="62"/>
      <c r="I133" s="62"/>
      <c r="J133" s="63"/>
      <c r="K133" s="63"/>
      <c r="L133" s="63"/>
      <c r="M133" s="74"/>
      <c r="N133" s="75"/>
      <c r="O133" s="75"/>
      <c r="P133" s="74"/>
      <c r="AF133" s="63"/>
      <c r="AG133" s="63"/>
      <c r="AH133" s="63"/>
      <c r="AI133" s="100"/>
      <c r="AJ133" s="63"/>
      <c r="AK133" s="63"/>
      <c r="AL133" s="63"/>
      <c r="AM133" s="63"/>
      <c r="AN133" s="63"/>
      <c r="AO133" s="63"/>
      <c r="AP133" s="63"/>
      <c r="AQ133" s="63"/>
      <c r="AR133" s="63"/>
      <c r="AS133" s="63"/>
      <c r="AT133" s="63"/>
      <c r="AU133" s="63"/>
      <c r="AV133" s="63"/>
      <c r="AW133" s="63"/>
      <c r="AX133" s="63"/>
      <c r="AY133" s="63"/>
      <c r="AZ133" s="63"/>
      <c r="BA133" s="63"/>
      <c r="BB133" s="63"/>
      <c r="BF133" s="63"/>
      <c r="BG133" s="63"/>
      <c r="BI133" s="100"/>
      <c r="BJ133" s="100"/>
      <c r="BN133" s="63"/>
      <c r="CA133" s="51">
        <v>82</v>
      </c>
    </row>
    <row r="134" spans="1:79" s="49" customFormat="1" ht="23.25" customHeight="1">
      <c r="A134" s="63"/>
      <c r="F134" s="63"/>
      <c r="G134" s="62"/>
      <c r="H134" s="62"/>
      <c r="I134" s="62"/>
      <c r="J134" s="63"/>
      <c r="K134" s="63"/>
      <c r="L134" s="63"/>
      <c r="M134" s="74"/>
      <c r="N134" s="75"/>
      <c r="O134" s="75"/>
      <c r="P134" s="74"/>
      <c r="AF134" s="63"/>
      <c r="AG134" s="63"/>
      <c r="AH134" s="63"/>
      <c r="AI134" s="100"/>
      <c r="AJ134" s="63"/>
      <c r="AK134" s="63"/>
      <c r="AL134" s="63"/>
      <c r="AM134" s="63"/>
      <c r="AN134" s="63"/>
      <c r="AO134" s="63"/>
      <c r="AP134" s="63"/>
      <c r="AQ134" s="63"/>
      <c r="AR134" s="63"/>
      <c r="AS134" s="63"/>
      <c r="AT134" s="63"/>
      <c r="AU134" s="63"/>
      <c r="AV134" s="63"/>
      <c r="AW134" s="63"/>
      <c r="AX134" s="63"/>
      <c r="AY134" s="63"/>
      <c r="AZ134" s="63"/>
      <c r="BA134" s="63"/>
      <c r="BB134" s="63"/>
      <c r="BF134" s="63"/>
      <c r="BG134" s="63"/>
      <c r="BI134" s="100"/>
      <c r="BJ134" s="100"/>
      <c r="BN134" s="63"/>
      <c r="CA134" s="51">
        <v>83</v>
      </c>
    </row>
    <row r="135" spans="1:79" s="49" customFormat="1" ht="23.25" customHeight="1">
      <c r="A135" s="63"/>
      <c r="F135" s="63"/>
      <c r="G135" s="62"/>
      <c r="H135" s="62"/>
      <c r="I135" s="62"/>
      <c r="J135" s="63"/>
      <c r="K135" s="63"/>
      <c r="L135" s="63"/>
      <c r="M135" s="74"/>
      <c r="N135" s="75"/>
      <c r="O135" s="75"/>
      <c r="P135" s="74"/>
      <c r="AF135" s="63"/>
      <c r="AG135" s="63"/>
      <c r="AH135" s="63"/>
      <c r="AI135" s="100"/>
      <c r="AJ135" s="63"/>
      <c r="AK135" s="63"/>
      <c r="AL135" s="63"/>
      <c r="AM135" s="63"/>
      <c r="AN135" s="63"/>
      <c r="AO135" s="63"/>
      <c r="AP135" s="63"/>
      <c r="AQ135" s="63"/>
      <c r="AR135" s="63"/>
      <c r="AS135" s="63"/>
      <c r="AT135" s="63"/>
      <c r="AU135" s="63"/>
      <c r="AV135" s="63"/>
      <c r="AW135" s="63"/>
      <c r="AX135" s="63"/>
      <c r="AY135" s="63"/>
      <c r="AZ135" s="63"/>
      <c r="BA135" s="63"/>
      <c r="BB135" s="63"/>
      <c r="BF135" s="63"/>
      <c r="BG135" s="63"/>
      <c r="BI135" s="100"/>
      <c r="BJ135" s="100"/>
      <c r="BN135" s="63"/>
      <c r="CA135" s="51">
        <v>84</v>
      </c>
    </row>
    <row r="136" spans="1:79" s="49" customFormat="1" ht="23.25" customHeight="1">
      <c r="A136" s="63"/>
      <c r="F136" s="63"/>
      <c r="G136" s="62"/>
      <c r="H136" s="62"/>
      <c r="I136" s="62"/>
      <c r="J136" s="63"/>
      <c r="K136" s="63"/>
      <c r="L136" s="63"/>
      <c r="M136" s="74"/>
      <c r="N136" s="75"/>
      <c r="O136" s="75"/>
      <c r="P136" s="74"/>
      <c r="AF136" s="63"/>
      <c r="AG136" s="63"/>
      <c r="AH136" s="63"/>
      <c r="AI136" s="100"/>
      <c r="AJ136" s="63"/>
      <c r="AK136" s="63"/>
      <c r="AL136" s="63"/>
      <c r="AM136" s="63"/>
      <c r="AN136" s="63"/>
      <c r="AO136" s="63"/>
      <c r="AP136" s="63"/>
      <c r="AQ136" s="63"/>
      <c r="AR136" s="63"/>
      <c r="AS136" s="63"/>
      <c r="AT136" s="63"/>
      <c r="AU136" s="63"/>
      <c r="AV136" s="63"/>
      <c r="AW136" s="63"/>
      <c r="AX136" s="63"/>
      <c r="AY136" s="63"/>
      <c r="AZ136" s="63"/>
      <c r="BA136" s="63"/>
      <c r="BB136" s="63"/>
      <c r="BF136" s="63"/>
      <c r="BG136" s="63"/>
      <c r="BI136" s="100"/>
      <c r="BJ136" s="100"/>
      <c r="BN136" s="63"/>
      <c r="CA136" s="51">
        <v>85</v>
      </c>
    </row>
    <row r="137" spans="1:79" s="49" customFormat="1" ht="23.25" customHeight="1">
      <c r="A137" s="63"/>
      <c r="F137" s="63"/>
      <c r="G137" s="62"/>
      <c r="H137" s="62"/>
      <c r="I137" s="62"/>
      <c r="J137" s="63"/>
      <c r="K137" s="63"/>
      <c r="L137" s="63"/>
      <c r="M137" s="74"/>
      <c r="N137" s="75"/>
      <c r="O137" s="75"/>
      <c r="P137" s="74"/>
      <c r="AF137" s="63"/>
      <c r="AG137" s="63"/>
      <c r="AH137" s="63"/>
      <c r="AI137" s="100"/>
      <c r="AJ137" s="63"/>
      <c r="AK137" s="63"/>
      <c r="AL137" s="63"/>
      <c r="AM137" s="63"/>
      <c r="AN137" s="63"/>
      <c r="AO137" s="63"/>
      <c r="AP137" s="63"/>
      <c r="AQ137" s="63"/>
      <c r="AR137" s="63"/>
      <c r="AS137" s="63"/>
      <c r="AT137" s="63"/>
      <c r="AU137" s="63"/>
      <c r="AV137" s="63"/>
      <c r="AW137" s="63"/>
      <c r="AX137" s="63"/>
      <c r="AY137" s="63"/>
      <c r="AZ137" s="63"/>
      <c r="BA137" s="63"/>
      <c r="BB137" s="63"/>
      <c r="BF137" s="63"/>
      <c r="BG137" s="63"/>
      <c r="BI137" s="100"/>
      <c r="BJ137" s="100"/>
      <c r="BN137" s="63"/>
      <c r="CA137" s="51">
        <v>86</v>
      </c>
    </row>
    <row r="138" spans="1:79" s="49" customFormat="1" ht="23.25" customHeight="1">
      <c r="A138" s="63"/>
      <c r="F138" s="63"/>
      <c r="G138" s="62"/>
      <c r="H138" s="62"/>
      <c r="I138" s="62"/>
      <c r="J138" s="63"/>
      <c r="K138" s="63"/>
      <c r="L138" s="63"/>
      <c r="M138" s="74"/>
      <c r="N138" s="75"/>
      <c r="O138" s="75"/>
      <c r="P138" s="74"/>
      <c r="AF138" s="63"/>
      <c r="AG138" s="63"/>
      <c r="AH138" s="63"/>
      <c r="AI138" s="100"/>
      <c r="AJ138" s="63"/>
      <c r="AK138" s="63"/>
      <c r="AL138" s="63"/>
      <c r="AM138" s="63"/>
      <c r="AN138" s="63"/>
      <c r="AO138" s="63"/>
      <c r="AP138" s="63"/>
      <c r="AQ138" s="63"/>
      <c r="AR138" s="63"/>
      <c r="AS138" s="63"/>
      <c r="AT138" s="63"/>
      <c r="AU138" s="63"/>
      <c r="AV138" s="63"/>
      <c r="AW138" s="63"/>
      <c r="AX138" s="63"/>
      <c r="AY138" s="63"/>
      <c r="AZ138" s="63"/>
      <c r="BA138" s="63"/>
      <c r="BB138" s="63"/>
      <c r="BF138" s="63"/>
      <c r="BG138" s="63"/>
      <c r="BI138" s="100"/>
      <c r="BJ138" s="100"/>
      <c r="BN138" s="63"/>
      <c r="CA138" s="51">
        <v>87</v>
      </c>
    </row>
    <row r="139" spans="1:79" s="49" customFormat="1" ht="23.25" customHeight="1">
      <c r="A139" s="63"/>
      <c r="F139" s="63"/>
      <c r="G139" s="62"/>
      <c r="H139" s="62"/>
      <c r="I139" s="62"/>
      <c r="J139" s="63"/>
      <c r="K139" s="63"/>
      <c r="L139" s="63"/>
      <c r="M139" s="74"/>
      <c r="N139" s="75"/>
      <c r="O139" s="75"/>
      <c r="P139" s="74"/>
      <c r="AF139" s="63"/>
      <c r="AG139" s="63"/>
      <c r="AH139" s="63"/>
      <c r="AI139" s="100"/>
      <c r="AJ139" s="63"/>
      <c r="AK139" s="63"/>
      <c r="AL139" s="63"/>
      <c r="AM139" s="63"/>
      <c r="AN139" s="63"/>
      <c r="AO139" s="63"/>
      <c r="AP139" s="63"/>
      <c r="AQ139" s="63"/>
      <c r="AR139" s="63"/>
      <c r="AS139" s="63"/>
      <c r="AT139" s="63"/>
      <c r="AU139" s="63"/>
      <c r="AV139" s="63"/>
      <c r="AW139" s="63"/>
      <c r="AX139" s="63"/>
      <c r="AY139" s="63"/>
      <c r="AZ139" s="63"/>
      <c r="BA139" s="63"/>
      <c r="BB139" s="63"/>
      <c r="BF139" s="63"/>
      <c r="BG139" s="63"/>
      <c r="BI139" s="100"/>
      <c r="BJ139" s="100"/>
      <c r="BN139" s="63"/>
      <c r="CA139" s="51">
        <v>88</v>
      </c>
    </row>
    <row r="140" spans="1:79" s="49" customFormat="1" ht="23.25" customHeight="1">
      <c r="A140" s="63"/>
      <c r="F140" s="63"/>
      <c r="G140" s="62"/>
      <c r="H140" s="62"/>
      <c r="I140" s="62"/>
      <c r="J140" s="63"/>
      <c r="K140" s="63"/>
      <c r="L140" s="63"/>
      <c r="M140" s="74"/>
      <c r="N140" s="75"/>
      <c r="O140" s="75"/>
      <c r="P140" s="74"/>
      <c r="AF140" s="63"/>
      <c r="AG140" s="63"/>
      <c r="AH140" s="63"/>
      <c r="AI140" s="100"/>
      <c r="AJ140" s="63"/>
      <c r="AK140" s="63"/>
      <c r="AL140" s="63"/>
      <c r="AM140" s="63"/>
      <c r="AN140" s="63"/>
      <c r="AO140" s="63"/>
      <c r="AP140" s="63"/>
      <c r="AQ140" s="63"/>
      <c r="AR140" s="63"/>
      <c r="AS140" s="63"/>
      <c r="AT140" s="63"/>
      <c r="AU140" s="63"/>
      <c r="AV140" s="63"/>
      <c r="AW140" s="63"/>
      <c r="AX140" s="63"/>
      <c r="AY140" s="63"/>
      <c r="AZ140" s="63"/>
      <c r="BA140" s="63"/>
      <c r="BB140" s="63"/>
      <c r="BF140" s="63"/>
      <c r="BG140" s="63"/>
      <c r="BI140" s="100"/>
      <c r="BJ140" s="100"/>
      <c r="BN140" s="63"/>
      <c r="CA140" s="51">
        <v>89</v>
      </c>
    </row>
    <row r="141" spans="1:79" s="49" customFormat="1" ht="23.25" customHeight="1">
      <c r="A141" s="63"/>
      <c r="F141" s="63"/>
      <c r="G141" s="62"/>
      <c r="H141" s="62"/>
      <c r="I141" s="62"/>
      <c r="J141" s="63"/>
      <c r="K141" s="63"/>
      <c r="L141" s="63"/>
      <c r="M141" s="74"/>
      <c r="N141" s="75"/>
      <c r="O141" s="75"/>
      <c r="P141" s="74"/>
      <c r="AF141" s="63"/>
      <c r="AG141" s="63"/>
      <c r="AH141" s="63"/>
      <c r="AI141" s="100"/>
      <c r="AJ141" s="63"/>
      <c r="AK141" s="63"/>
      <c r="AL141" s="63"/>
      <c r="AM141" s="63"/>
      <c r="AN141" s="63"/>
      <c r="AO141" s="63"/>
      <c r="AP141" s="63"/>
      <c r="AQ141" s="63"/>
      <c r="AR141" s="63"/>
      <c r="AS141" s="63"/>
      <c r="AT141" s="63"/>
      <c r="AU141" s="63"/>
      <c r="AV141" s="63"/>
      <c r="AW141" s="63"/>
      <c r="AX141" s="63"/>
      <c r="AY141" s="63"/>
      <c r="AZ141" s="63"/>
      <c r="BA141" s="63"/>
      <c r="BB141" s="63"/>
      <c r="BF141" s="63"/>
      <c r="BG141" s="63"/>
      <c r="BI141" s="100"/>
      <c r="BJ141" s="100"/>
      <c r="BN141" s="63"/>
      <c r="CA141" s="51">
        <v>90</v>
      </c>
    </row>
    <row r="142" spans="1:79" s="49" customFormat="1" ht="23.25" customHeight="1">
      <c r="A142" s="63"/>
      <c r="F142" s="63"/>
      <c r="G142" s="62"/>
      <c r="H142" s="62"/>
      <c r="I142" s="62"/>
      <c r="J142" s="63"/>
      <c r="K142" s="63"/>
      <c r="L142" s="63"/>
      <c r="M142" s="74"/>
      <c r="N142" s="75"/>
      <c r="O142" s="75"/>
      <c r="P142" s="74"/>
      <c r="AF142" s="63"/>
      <c r="AG142" s="63"/>
      <c r="AH142" s="63"/>
      <c r="AI142" s="100"/>
      <c r="AJ142" s="63"/>
      <c r="AK142" s="63"/>
      <c r="AL142" s="63"/>
      <c r="AM142" s="63"/>
      <c r="AN142" s="63"/>
      <c r="AO142" s="63"/>
      <c r="AP142" s="63"/>
      <c r="AQ142" s="63"/>
      <c r="AR142" s="63"/>
      <c r="AS142" s="63"/>
      <c r="AT142" s="63"/>
      <c r="AU142" s="63"/>
      <c r="AV142" s="63"/>
      <c r="AW142" s="63"/>
      <c r="AX142" s="63"/>
      <c r="AY142" s="63"/>
      <c r="AZ142" s="63"/>
      <c r="BA142" s="63"/>
      <c r="BB142" s="63"/>
      <c r="BF142" s="63"/>
      <c r="BG142" s="63"/>
      <c r="BI142" s="100"/>
      <c r="BJ142" s="100"/>
      <c r="BN142" s="63"/>
      <c r="CA142" s="51">
        <v>91</v>
      </c>
    </row>
    <row r="143" spans="1:79" s="49" customFormat="1" ht="23.25" customHeight="1">
      <c r="A143" s="63"/>
      <c r="F143" s="63"/>
      <c r="G143" s="62"/>
      <c r="H143" s="62"/>
      <c r="I143" s="62"/>
      <c r="J143" s="63"/>
      <c r="K143" s="63"/>
      <c r="L143" s="63"/>
      <c r="M143" s="74"/>
      <c r="N143" s="75"/>
      <c r="O143" s="75"/>
      <c r="P143" s="74"/>
      <c r="AF143" s="63"/>
      <c r="AG143" s="63"/>
      <c r="AH143" s="63"/>
      <c r="AI143" s="100"/>
      <c r="AJ143" s="63"/>
      <c r="AK143" s="63"/>
      <c r="AL143" s="63"/>
      <c r="AM143" s="63"/>
      <c r="AN143" s="63"/>
      <c r="AO143" s="63"/>
      <c r="AP143" s="63"/>
      <c r="AQ143" s="63"/>
      <c r="AR143" s="63"/>
      <c r="AS143" s="63"/>
      <c r="AT143" s="63"/>
      <c r="AU143" s="63"/>
      <c r="AV143" s="63"/>
      <c r="AW143" s="63"/>
      <c r="AX143" s="63"/>
      <c r="AY143" s="63"/>
      <c r="AZ143" s="63"/>
      <c r="BA143" s="63"/>
      <c r="BB143" s="63"/>
      <c r="BF143" s="63"/>
      <c r="BG143" s="63"/>
      <c r="BI143" s="100"/>
      <c r="BJ143" s="100"/>
      <c r="BN143" s="63"/>
      <c r="CA143" s="51">
        <v>92</v>
      </c>
    </row>
    <row r="144" spans="1:79" s="49" customFormat="1" ht="23.25" customHeight="1">
      <c r="A144" s="63"/>
      <c r="F144" s="63"/>
      <c r="G144" s="62"/>
      <c r="H144" s="62"/>
      <c r="I144" s="62"/>
      <c r="J144" s="63"/>
      <c r="K144" s="63"/>
      <c r="L144" s="63"/>
      <c r="M144" s="74"/>
      <c r="N144" s="75"/>
      <c r="O144" s="75"/>
      <c r="P144" s="74"/>
      <c r="AF144" s="63"/>
      <c r="AG144" s="63"/>
      <c r="AH144" s="63"/>
      <c r="AI144" s="100"/>
      <c r="AJ144" s="63"/>
      <c r="AK144" s="63"/>
      <c r="AL144" s="63"/>
      <c r="AM144" s="63"/>
      <c r="AN144" s="63"/>
      <c r="AO144" s="63"/>
      <c r="AP144" s="63"/>
      <c r="AQ144" s="63"/>
      <c r="AR144" s="63"/>
      <c r="AS144" s="63"/>
      <c r="AT144" s="63"/>
      <c r="AU144" s="63"/>
      <c r="AV144" s="63"/>
      <c r="AW144" s="63"/>
      <c r="AX144" s="63"/>
      <c r="AY144" s="63"/>
      <c r="AZ144" s="63"/>
      <c r="BA144" s="63"/>
      <c r="BB144" s="63"/>
      <c r="BF144" s="63"/>
      <c r="BG144" s="63"/>
      <c r="BI144" s="100"/>
      <c r="BJ144" s="100"/>
      <c r="BN144" s="63"/>
      <c r="CA144" s="51">
        <v>93</v>
      </c>
    </row>
    <row r="145" spans="1:79" s="49" customFormat="1" ht="23.25" customHeight="1">
      <c r="A145" s="63"/>
      <c r="F145" s="63"/>
      <c r="G145" s="62"/>
      <c r="H145" s="62"/>
      <c r="I145" s="62"/>
      <c r="J145" s="63"/>
      <c r="K145" s="63"/>
      <c r="L145" s="63"/>
      <c r="M145" s="74"/>
      <c r="N145" s="75"/>
      <c r="O145" s="75"/>
      <c r="P145" s="74"/>
      <c r="AF145" s="63"/>
      <c r="AG145" s="63"/>
      <c r="AH145" s="63"/>
      <c r="AI145" s="100"/>
      <c r="AJ145" s="63"/>
      <c r="AK145" s="63"/>
      <c r="AL145" s="63"/>
      <c r="AM145" s="63"/>
      <c r="AN145" s="63"/>
      <c r="AO145" s="63"/>
      <c r="AP145" s="63"/>
      <c r="AQ145" s="63"/>
      <c r="AR145" s="63"/>
      <c r="AS145" s="63"/>
      <c r="AT145" s="63"/>
      <c r="AU145" s="63"/>
      <c r="AV145" s="63"/>
      <c r="AW145" s="63"/>
      <c r="AX145" s="63"/>
      <c r="AY145" s="63"/>
      <c r="AZ145" s="63"/>
      <c r="BA145" s="63"/>
      <c r="BB145" s="63"/>
      <c r="BF145" s="63"/>
      <c r="BG145" s="63"/>
      <c r="BI145" s="100"/>
      <c r="BJ145" s="100"/>
      <c r="BN145" s="63"/>
      <c r="CA145" s="51">
        <v>94</v>
      </c>
    </row>
    <row r="146" spans="1:79" s="49" customFormat="1" ht="23.25" customHeight="1">
      <c r="A146" s="63"/>
      <c r="F146" s="63"/>
      <c r="G146" s="62"/>
      <c r="H146" s="62"/>
      <c r="I146" s="62"/>
      <c r="J146" s="63"/>
      <c r="K146" s="63"/>
      <c r="L146" s="63"/>
      <c r="M146" s="74"/>
      <c r="N146" s="75"/>
      <c r="O146" s="75"/>
      <c r="P146" s="74"/>
      <c r="AF146" s="63"/>
      <c r="AG146" s="63"/>
      <c r="AH146" s="63"/>
      <c r="AI146" s="100"/>
      <c r="AJ146" s="63"/>
      <c r="AK146" s="63"/>
      <c r="AL146" s="63"/>
      <c r="AM146" s="63"/>
      <c r="AN146" s="63"/>
      <c r="AO146" s="63"/>
      <c r="AP146" s="63"/>
      <c r="AQ146" s="63"/>
      <c r="AR146" s="63"/>
      <c r="AS146" s="63"/>
      <c r="AT146" s="63"/>
      <c r="AU146" s="63"/>
      <c r="AV146" s="63"/>
      <c r="AW146" s="63"/>
      <c r="AX146" s="63"/>
      <c r="AY146" s="63"/>
      <c r="AZ146" s="63"/>
      <c r="BA146" s="63"/>
      <c r="BB146" s="63"/>
      <c r="BF146" s="63"/>
      <c r="BG146" s="63"/>
      <c r="BI146" s="100"/>
      <c r="BJ146" s="100"/>
      <c r="BN146" s="63"/>
      <c r="CA146" s="51">
        <v>95</v>
      </c>
    </row>
    <row r="147" spans="1:79" s="49" customFormat="1" ht="23.25" customHeight="1">
      <c r="A147" s="63"/>
      <c r="F147" s="63"/>
      <c r="G147" s="62"/>
      <c r="H147" s="62"/>
      <c r="I147" s="62"/>
      <c r="J147" s="63"/>
      <c r="K147" s="63"/>
      <c r="L147" s="63"/>
      <c r="M147" s="74"/>
      <c r="N147" s="75"/>
      <c r="O147" s="75"/>
      <c r="P147" s="74"/>
      <c r="AF147" s="63"/>
      <c r="AG147" s="63"/>
      <c r="AH147" s="63"/>
      <c r="AI147" s="100"/>
      <c r="AJ147" s="63"/>
      <c r="AK147" s="63"/>
      <c r="AL147" s="63"/>
      <c r="AM147" s="63"/>
      <c r="AN147" s="63"/>
      <c r="AO147" s="63"/>
      <c r="AP147" s="63"/>
      <c r="AQ147" s="63"/>
      <c r="AR147" s="63"/>
      <c r="AS147" s="63"/>
      <c r="AT147" s="63"/>
      <c r="AU147" s="63"/>
      <c r="AV147" s="63"/>
      <c r="AW147" s="63"/>
      <c r="AX147" s="63"/>
      <c r="AY147" s="63"/>
      <c r="AZ147" s="63"/>
      <c r="BA147" s="63"/>
      <c r="BB147" s="63"/>
      <c r="BF147" s="63"/>
      <c r="BG147" s="63"/>
      <c r="BI147" s="100"/>
      <c r="BJ147" s="100"/>
      <c r="BN147" s="63"/>
      <c r="CA147" s="51">
        <v>96</v>
      </c>
    </row>
    <row r="148" spans="1:79" s="49" customFormat="1" ht="23.25" customHeight="1">
      <c r="A148" s="63"/>
      <c r="F148" s="63"/>
      <c r="G148" s="62"/>
      <c r="H148" s="62"/>
      <c r="I148" s="62"/>
      <c r="J148" s="63"/>
      <c r="K148" s="63"/>
      <c r="L148" s="63"/>
      <c r="M148" s="74"/>
      <c r="N148" s="75"/>
      <c r="O148" s="75"/>
      <c r="P148" s="74"/>
      <c r="AF148" s="63"/>
      <c r="AG148" s="63"/>
      <c r="AH148" s="63"/>
      <c r="AI148" s="100"/>
      <c r="AJ148" s="63"/>
      <c r="AK148" s="63"/>
      <c r="AL148" s="63"/>
      <c r="AM148" s="63"/>
      <c r="AN148" s="63"/>
      <c r="AO148" s="63"/>
      <c r="AP148" s="63"/>
      <c r="AQ148" s="63"/>
      <c r="AR148" s="63"/>
      <c r="AS148" s="63"/>
      <c r="AT148" s="63"/>
      <c r="AU148" s="63"/>
      <c r="AV148" s="63"/>
      <c r="AW148" s="63"/>
      <c r="AX148" s="63"/>
      <c r="AY148" s="63"/>
      <c r="AZ148" s="63"/>
      <c r="BA148" s="63"/>
      <c r="BB148" s="63"/>
      <c r="BF148" s="63"/>
      <c r="BG148" s="63"/>
      <c r="BI148" s="100"/>
      <c r="BJ148" s="100"/>
      <c r="BN148" s="63"/>
      <c r="CA148" s="51">
        <v>97</v>
      </c>
    </row>
    <row r="149" spans="1:79" s="49" customFormat="1" ht="23.25" customHeight="1">
      <c r="A149" s="63"/>
      <c r="F149" s="63"/>
      <c r="G149" s="62"/>
      <c r="H149" s="62"/>
      <c r="I149" s="62"/>
      <c r="J149" s="63"/>
      <c r="K149" s="63"/>
      <c r="L149" s="63"/>
      <c r="M149" s="74"/>
      <c r="N149" s="75"/>
      <c r="O149" s="75"/>
      <c r="P149" s="74"/>
      <c r="AF149" s="63"/>
      <c r="AG149" s="63"/>
      <c r="AH149" s="63"/>
      <c r="AI149" s="100"/>
      <c r="AJ149" s="63"/>
      <c r="AK149" s="63"/>
      <c r="AL149" s="63"/>
      <c r="AM149" s="63"/>
      <c r="AN149" s="63"/>
      <c r="AO149" s="63"/>
      <c r="AP149" s="63"/>
      <c r="AQ149" s="63"/>
      <c r="AR149" s="63"/>
      <c r="AS149" s="63"/>
      <c r="AT149" s="63"/>
      <c r="AU149" s="63"/>
      <c r="AV149" s="63"/>
      <c r="AW149" s="63"/>
      <c r="AX149" s="63"/>
      <c r="AY149" s="63"/>
      <c r="AZ149" s="63"/>
      <c r="BA149" s="63"/>
      <c r="BB149" s="63"/>
      <c r="BF149" s="63"/>
      <c r="BG149" s="63"/>
      <c r="BI149" s="100"/>
      <c r="BJ149" s="100"/>
      <c r="BN149" s="63"/>
      <c r="CA149" s="51">
        <v>98</v>
      </c>
    </row>
    <row r="150" spans="1:79" s="49" customFormat="1" ht="23.25" customHeight="1">
      <c r="A150" s="63"/>
      <c r="F150" s="63"/>
      <c r="G150" s="62"/>
      <c r="H150" s="62"/>
      <c r="I150" s="62"/>
      <c r="J150" s="63"/>
      <c r="K150" s="63"/>
      <c r="L150" s="63"/>
      <c r="M150" s="74"/>
      <c r="N150" s="75"/>
      <c r="O150" s="75"/>
      <c r="P150" s="74"/>
      <c r="AF150" s="63"/>
      <c r="AG150" s="63"/>
      <c r="AH150" s="63"/>
      <c r="AI150" s="100"/>
      <c r="AJ150" s="63"/>
      <c r="AK150" s="63"/>
      <c r="AL150" s="63"/>
      <c r="AM150" s="63"/>
      <c r="AN150" s="63"/>
      <c r="AO150" s="63"/>
      <c r="AP150" s="63"/>
      <c r="AQ150" s="63"/>
      <c r="AR150" s="63"/>
      <c r="AS150" s="63"/>
      <c r="AT150" s="63"/>
      <c r="AU150" s="63"/>
      <c r="AV150" s="63"/>
      <c r="AW150" s="63"/>
      <c r="AX150" s="63"/>
      <c r="AY150" s="63"/>
      <c r="AZ150" s="63"/>
      <c r="BA150" s="63"/>
      <c r="BB150" s="63"/>
      <c r="BF150" s="63"/>
      <c r="BG150" s="63"/>
      <c r="BI150" s="100"/>
      <c r="BJ150" s="100"/>
      <c r="BN150" s="63"/>
      <c r="CA150" s="51">
        <v>99</v>
      </c>
    </row>
    <row r="151" spans="1:79" s="49" customFormat="1" ht="23.25" customHeight="1">
      <c r="A151" s="63"/>
      <c r="F151" s="63"/>
      <c r="G151" s="62"/>
      <c r="H151" s="62"/>
      <c r="I151" s="62"/>
      <c r="J151" s="63"/>
      <c r="K151" s="63"/>
      <c r="L151" s="63"/>
      <c r="M151" s="74"/>
      <c r="N151" s="75"/>
      <c r="O151" s="75"/>
      <c r="P151" s="74"/>
      <c r="AF151" s="63"/>
      <c r="AG151" s="63"/>
      <c r="AH151" s="63"/>
      <c r="AI151" s="100"/>
      <c r="AJ151" s="63"/>
      <c r="AK151" s="63"/>
      <c r="AL151" s="63"/>
      <c r="AM151" s="63"/>
      <c r="AN151" s="63"/>
      <c r="AO151" s="63"/>
      <c r="AP151" s="63"/>
      <c r="AQ151" s="63"/>
      <c r="AR151" s="63"/>
      <c r="AS151" s="63"/>
      <c r="AT151" s="63"/>
      <c r="AU151" s="63"/>
      <c r="AV151" s="63"/>
      <c r="AW151" s="63"/>
      <c r="AX151" s="63"/>
      <c r="AY151" s="63"/>
      <c r="AZ151" s="63"/>
      <c r="BA151" s="63"/>
      <c r="BB151" s="63"/>
      <c r="BF151" s="63"/>
      <c r="BG151" s="63"/>
      <c r="BI151" s="100"/>
      <c r="BJ151" s="100"/>
      <c r="BN151" s="63"/>
      <c r="CA151" s="51">
        <v>100</v>
      </c>
    </row>
    <row r="152" spans="1:79" s="49" customFormat="1" ht="23.25" customHeight="1">
      <c r="A152" s="63"/>
      <c r="F152" s="63"/>
      <c r="G152" s="62"/>
      <c r="H152" s="62"/>
      <c r="I152" s="62"/>
      <c r="J152" s="63"/>
      <c r="K152" s="63"/>
      <c r="L152" s="63"/>
      <c r="M152" s="74"/>
      <c r="N152" s="75"/>
      <c r="O152" s="75"/>
      <c r="P152" s="74"/>
      <c r="AF152" s="63"/>
      <c r="AG152" s="63"/>
      <c r="AH152" s="63"/>
      <c r="AI152" s="100"/>
      <c r="AJ152" s="63"/>
      <c r="AK152" s="63"/>
      <c r="AL152" s="63"/>
      <c r="AM152" s="63"/>
      <c r="AN152" s="63"/>
      <c r="AO152" s="63"/>
      <c r="AP152" s="63"/>
      <c r="AQ152" s="63"/>
      <c r="AR152" s="63"/>
      <c r="AS152" s="63"/>
      <c r="AT152" s="63"/>
      <c r="AU152" s="63"/>
      <c r="AV152" s="63"/>
      <c r="AW152" s="63"/>
      <c r="AX152" s="63"/>
      <c r="AY152" s="63"/>
      <c r="AZ152" s="63"/>
      <c r="BA152" s="63"/>
      <c r="BB152" s="63"/>
      <c r="BF152" s="63"/>
      <c r="BG152" s="63"/>
      <c r="BI152" s="100"/>
      <c r="BJ152" s="100"/>
      <c r="BN152" s="63"/>
      <c r="CA152" s="51">
        <v>101</v>
      </c>
    </row>
    <row r="153" spans="1:79" s="49" customFormat="1" ht="23.25" customHeight="1">
      <c r="A153" s="63"/>
      <c r="F153" s="63"/>
      <c r="G153" s="62"/>
      <c r="H153" s="62"/>
      <c r="I153" s="62"/>
      <c r="J153" s="63"/>
      <c r="K153" s="63"/>
      <c r="L153" s="63"/>
      <c r="M153" s="74"/>
      <c r="N153" s="75"/>
      <c r="O153" s="75"/>
      <c r="P153" s="74"/>
      <c r="AF153" s="63"/>
      <c r="AG153" s="63"/>
      <c r="AH153" s="63"/>
      <c r="AI153" s="100"/>
      <c r="AJ153" s="63"/>
      <c r="AK153" s="63"/>
      <c r="AL153" s="63"/>
      <c r="AM153" s="63"/>
      <c r="AN153" s="63"/>
      <c r="AO153" s="63"/>
      <c r="AP153" s="63"/>
      <c r="AQ153" s="63"/>
      <c r="AR153" s="63"/>
      <c r="AS153" s="63"/>
      <c r="AT153" s="63"/>
      <c r="AU153" s="63"/>
      <c r="AV153" s="63"/>
      <c r="AW153" s="63"/>
      <c r="AX153" s="63"/>
      <c r="AY153" s="63"/>
      <c r="AZ153" s="63"/>
      <c r="BA153" s="63"/>
      <c r="BB153" s="63"/>
      <c r="BF153" s="63"/>
      <c r="BG153" s="63"/>
      <c r="BI153" s="100"/>
      <c r="BJ153" s="100"/>
      <c r="BN153" s="63"/>
      <c r="CA153" s="51">
        <v>102</v>
      </c>
    </row>
    <row r="154" spans="1:79" s="49" customFormat="1" ht="23.25" customHeight="1">
      <c r="A154" s="63"/>
      <c r="F154" s="63"/>
      <c r="G154" s="62"/>
      <c r="H154" s="62"/>
      <c r="I154" s="62"/>
      <c r="J154" s="63"/>
      <c r="K154" s="63"/>
      <c r="L154" s="63"/>
      <c r="M154" s="74"/>
      <c r="N154" s="75"/>
      <c r="O154" s="75"/>
      <c r="P154" s="74"/>
      <c r="AF154" s="63"/>
      <c r="AG154" s="63"/>
      <c r="AH154" s="63"/>
      <c r="AI154" s="100"/>
      <c r="AJ154" s="63"/>
      <c r="AK154" s="63"/>
      <c r="AL154" s="63"/>
      <c r="AM154" s="63"/>
      <c r="AN154" s="63"/>
      <c r="AO154" s="63"/>
      <c r="AP154" s="63"/>
      <c r="AQ154" s="63"/>
      <c r="AR154" s="63"/>
      <c r="AS154" s="63"/>
      <c r="AT154" s="63"/>
      <c r="AU154" s="63"/>
      <c r="AV154" s="63"/>
      <c r="AW154" s="63"/>
      <c r="AX154" s="63"/>
      <c r="AY154" s="63"/>
      <c r="AZ154" s="63"/>
      <c r="BA154" s="63"/>
      <c r="BB154" s="63"/>
      <c r="BF154" s="63"/>
      <c r="BG154" s="63"/>
      <c r="BI154" s="100"/>
      <c r="BJ154" s="100"/>
      <c r="BN154" s="63"/>
      <c r="CA154" s="51">
        <v>103</v>
      </c>
    </row>
    <row r="155" spans="1:79" s="49" customFormat="1" ht="23.25" customHeight="1">
      <c r="A155" s="63"/>
      <c r="F155" s="63"/>
      <c r="G155" s="62"/>
      <c r="H155" s="62"/>
      <c r="I155" s="62"/>
      <c r="J155" s="63"/>
      <c r="K155" s="63"/>
      <c r="L155" s="63"/>
      <c r="M155" s="74"/>
      <c r="N155" s="75"/>
      <c r="O155" s="75"/>
      <c r="P155" s="74"/>
      <c r="AF155" s="63"/>
      <c r="AG155" s="63"/>
      <c r="AH155" s="63"/>
      <c r="AI155" s="100"/>
      <c r="AJ155" s="63"/>
      <c r="AK155" s="63"/>
      <c r="AL155" s="63"/>
      <c r="AM155" s="63"/>
      <c r="AN155" s="63"/>
      <c r="AO155" s="63"/>
      <c r="AP155" s="63"/>
      <c r="AQ155" s="63"/>
      <c r="AR155" s="63"/>
      <c r="AS155" s="63"/>
      <c r="AT155" s="63"/>
      <c r="AU155" s="63"/>
      <c r="AV155" s="63"/>
      <c r="AW155" s="63"/>
      <c r="AX155" s="63"/>
      <c r="AY155" s="63"/>
      <c r="AZ155" s="63"/>
      <c r="BA155" s="63"/>
      <c r="BB155" s="63"/>
      <c r="BF155" s="63"/>
      <c r="BG155" s="63"/>
      <c r="BI155" s="100"/>
      <c r="BJ155" s="100"/>
      <c r="BN155" s="63"/>
      <c r="CA155" s="51">
        <v>104</v>
      </c>
    </row>
    <row r="156" spans="1:79" s="49" customFormat="1" ht="23.25" customHeight="1">
      <c r="A156" s="63"/>
      <c r="F156" s="63"/>
      <c r="G156" s="62"/>
      <c r="H156" s="62"/>
      <c r="I156" s="62"/>
      <c r="J156" s="63"/>
      <c r="K156" s="63"/>
      <c r="L156" s="63"/>
      <c r="M156" s="74"/>
      <c r="N156" s="75"/>
      <c r="O156" s="75"/>
      <c r="P156" s="74"/>
      <c r="AF156" s="63"/>
      <c r="AG156" s="63"/>
      <c r="AH156" s="63"/>
      <c r="AI156" s="100"/>
      <c r="AJ156" s="63"/>
      <c r="AK156" s="63"/>
      <c r="AL156" s="63"/>
      <c r="AM156" s="63"/>
      <c r="AN156" s="63"/>
      <c r="AO156" s="63"/>
      <c r="AP156" s="63"/>
      <c r="AQ156" s="63"/>
      <c r="AR156" s="63"/>
      <c r="AS156" s="63"/>
      <c r="AT156" s="63"/>
      <c r="AU156" s="63"/>
      <c r="AV156" s="63"/>
      <c r="AW156" s="63"/>
      <c r="AX156" s="63"/>
      <c r="AY156" s="63"/>
      <c r="AZ156" s="63"/>
      <c r="BA156" s="63"/>
      <c r="BB156" s="63"/>
      <c r="BF156" s="63"/>
      <c r="BG156" s="63"/>
      <c r="BI156" s="100"/>
      <c r="BJ156" s="100"/>
      <c r="BN156" s="63"/>
      <c r="CA156" s="51">
        <v>105</v>
      </c>
    </row>
    <row r="157" spans="1:79" s="49" customFormat="1" ht="23.25" customHeight="1">
      <c r="A157" s="63"/>
      <c r="F157" s="63"/>
      <c r="G157" s="62"/>
      <c r="H157" s="62"/>
      <c r="I157" s="62"/>
      <c r="J157" s="63"/>
      <c r="K157" s="63"/>
      <c r="L157" s="63"/>
      <c r="M157" s="74"/>
      <c r="N157" s="75"/>
      <c r="O157" s="75"/>
      <c r="P157" s="74"/>
      <c r="AF157" s="63"/>
      <c r="AG157" s="63"/>
      <c r="AH157" s="63"/>
      <c r="AI157" s="100"/>
      <c r="AJ157" s="63"/>
      <c r="AK157" s="63"/>
      <c r="AL157" s="63"/>
      <c r="AM157" s="63"/>
      <c r="AN157" s="63"/>
      <c r="AO157" s="63"/>
      <c r="AP157" s="63"/>
      <c r="AQ157" s="63"/>
      <c r="AR157" s="63"/>
      <c r="AS157" s="63"/>
      <c r="AT157" s="63"/>
      <c r="AU157" s="63"/>
      <c r="AV157" s="63"/>
      <c r="AW157" s="63"/>
      <c r="AX157" s="63"/>
      <c r="AY157" s="63"/>
      <c r="AZ157" s="63"/>
      <c r="BA157" s="63"/>
      <c r="BB157" s="63"/>
      <c r="BF157" s="63"/>
      <c r="BG157" s="63"/>
      <c r="BI157" s="100"/>
      <c r="BJ157" s="100"/>
      <c r="BN157" s="63"/>
      <c r="CA157" s="51">
        <v>106</v>
      </c>
    </row>
    <row r="158" spans="1:79" s="49" customFormat="1" ht="23.25" customHeight="1">
      <c r="A158" s="63"/>
      <c r="F158" s="63"/>
      <c r="G158" s="62"/>
      <c r="H158" s="62"/>
      <c r="I158" s="62"/>
      <c r="J158" s="63"/>
      <c r="K158" s="63"/>
      <c r="L158" s="63"/>
      <c r="M158" s="74"/>
      <c r="N158" s="75"/>
      <c r="O158" s="75"/>
      <c r="P158" s="74"/>
      <c r="AF158" s="63"/>
      <c r="AG158" s="63"/>
      <c r="AH158" s="63"/>
      <c r="AI158" s="100"/>
      <c r="AJ158" s="63"/>
      <c r="AK158" s="63"/>
      <c r="AL158" s="63"/>
      <c r="AM158" s="63"/>
      <c r="AN158" s="63"/>
      <c r="AO158" s="63"/>
      <c r="AP158" s="63"/>
      <c r="AQ158" s="63"/>
      <c r="AR158" s="63"/>
      <c r="AS158" s="63"/>
      <c r="AT158" s="63"/>
      <c r="AU158" s="63"/>
      <c r="AV158" s="63"/>
      <c r="AW158" s="63"/>
      <c r="AX158" s="63"/>
      <c r="AY158" s="63"/>
      <c r="AZ158" s="63"/>
      <c r="BA158" s="63"/>
      <c r="BB158" s="63"/>
      <c r="BF158" s="63"/>
      <c r="BG158" s="63"/>
      <c r="BI158" s="100"/>
      <c r="BJ158" s="100"/>
      <c r="BN158" s="63"/>
      <c r="CA158" s="51">
        <v>107</v>
      </c>
    </row>
    <row r="159" spans="1:79" s="49" customFormat="1" ht="23.25" customHeight="1">
      <c r="A159" s="63"/>
      <c r="F159" s="63"/>
      <c r="G159" s="62"/>
      <c r="H159" s="62"/>
      <c r="I159" s="62"/>
      <c r="J159" s="63"/>
      <c r="K159" s="63"/>
      <c r="L159" s="63"/>
      <c r="M159" s="74"/>
      <c r="N159" s="75"/>
      <c r="O159" s="75"/>
      <c r="P159" s="74"/>
      <c r="AF159" s="63"/>
      <c r="AG159" s="63"/>
      <c r="AH159" s="63"/>
      <c r="AI159" s="100"/>
      <c r="AJ159" s="63"/>
      <c r="AK159" s="63"/>
      <c r="AL159" s="63"/>
      <c r="AM159" s="63"/>
      <c r="AN159" s="63"/>
      <c r="AO159" s="63"/>
      <c r="AP159" s="63"/>
      <c r="AQ159" s="63"/>
      <c r="AR159" s="63"/>
      <c r="AS159" s="63"/>
      <c r="AT159" s="63"/>
      <c r="AU159" s="63"/>
      <c r="AV159" s="63"/>
      <c r="AW159" s="63"/>
      <c r="AX159" s="63"/>
      <c r="AY159" s="63"/>
      <c r="AZ159" s="63"/>
      <c r="BA159" s="63"/>
      <c r="BB159" s="63"/>
      <c r="BF159" s="63"/>
      <c r="BG159" s="63"/>
      <c r="BI159" s="100"/>
      <c r="BJ159" s="100"/>
      <c r="BN159" s="63"/>
      <c r="CA159" s="51">
        <v>108</v>
      </c>
    </row>
    <row r="160" spans="1:79" s="49" customFormat="1" ht="23.25" customHeight="1">
      <c r="A160" s="63"/>
      <c r="F160" s="63"/>
      <c r="G160" s="62"/>
      <c r="H160" s="62"/>
      <c r="I160" s="62"/>
      <c r="J160" s="63"/>
      <c r="K160" s="63"/>
      <c r="L160" s="63"/>
      <c r="M160" s="74"/>
      <c r="N160" s="75"/>
      <c r="O160" s="75"/>
      <c r="P160" s="74"/>
      <c r="AF160" s="63"/>
      <c r="AG160" s="63"/>
      <c r="AH160" s="63"/>
      <c r="AI160" s="100"/>
      <c r="AJ160" s="63"/>
      <c r="AK160" s="63"/>
      <c r="AL160" s="63"/>
      <c r="AM160" s="63"/>
      <c r="AN160" s="63"/>
      <c r="AO160" s="63"/>
      <c r="AP160" s="63"/>
      <c r="AQ160" s="63"/>
      <c r="AR160" s="63"/>
      <c r="AS160" s="63"/>
      <c r="AT160" s="63"/>
      <c r="AU160" s="63"/>
      <c r="AV160" s="63"/>
      <c r="AW160" s="63"/>
      <c r="AX160" s="63"/>
      <c r="AY160" s="63"/>
      <c r="AZ160" s="63"/>
      <c r="BA160" s="63"/>
      <c r="BB160" s="63"/>
      <c r="BF160" s="63"/>
      <c r="BG160" s="63"/>
      <c r="BI160" s="100"/>
      <c r="BJ160" s="100"/>
      <c r="BN160" s="63"/>
      <c r="CA160" s="51">
        <v>109</v>
      </c>
    </row>
    <row r="161" spans="1:79" s="49" customFormat="1" ht="23.25" customHeight="1">
      <c r="A161" s="63"/>
      <c r="F161" s="63"/>
      <c r="G161" s="62"/>
      <c r="H161" s="62"/>
      <c r="I161" s="62"/>
      <c r="J161" s="63"/>
      <c r="K161" s="63"/>
      <c r="L161" s="63"/>
      <c r="M161" s="74"/>
      <c r="N161" s="75"/>
      <c r="O161" s="75"/>
      <c r="P161" s="74"/>
      <c r="AF161" s="63"/>
      <c r="AG161" s="63"/>
      <c r="AH161" s="63"/>
      <c r="AI161" s="100"/>
      <c r="AJ161" s="63"/>
      <c r="AK161" s="63"/>
      <c r="AL161" s="63"/>
      <c r="AM161" s="63"/>
      <c r="AN161" s="63"/>
      <c r="AO161" s="63"/>
      <c r="AP161" s="63"/>
      <c r="AQ161" s="63"/>
      <c r="AR161" s="63"/>
      <c r="AS161" s="63"/>
      <c r="AT161" s="63"/>
      <c r="AU161" s="63"/>
      <c r="AV161" s="63"/>
      <c r="AW161" s="63"/>
      <c r="AX161" s="63"/>
      <c r="AY161" s="63"/>
      <c r="AZ161" s="63"/>
      <c r="BA161" s="63"/>
      <c r="BB161" s="63"/>
      <c r="BF161" s="63"/>
      <c r="BG161" s="63"/>
      <c r="BI161" s="100"/>
      <c r="BJ161" s="100"/>
      <c r="BN161" s="63"/>
      <c r="CA161" s="51">
        <v>110</v>
      </c>
    </row>
    <row r="162" spans="1:79" s="49" customFormat="1" ht="23.25" customHeight="1">
      <c r="A162" s="63"/>
      <c r="F162" s="63"/>
      <c r="G162" s="62"/>
      <c r="H162" s="62"/>
      <c r="I162" s="62"/>
      <c r="J162" s="63"/>
      <c r="K162" s="63"/>
      <c r="L162" s="63"/>
      <c r="M162" s="74"/>
      <c r="N162" s="75"/>
      <c r="O162" s="75"/>
      <c r="P162" s="74"/>
      <c r="AF162" s="63"/>
      <c r="AG162" s="63"/>
      <c r="AH162" s="63"/>
      <c r="AI162" s="100"/>
      <c r="AJ162" s="63"/>
      <c r="AK162" s="63"/>
      <c r="AL162" s="63"/>
      <c r="AM162" s="63"/>
      <c r="AN162" s="63"/>
      <c r="AO162" s="63"/>
      <c r="AP162" s="63"/>
      <c r="AQ162" s="63"/>
      <c r="AR162" s="63"/>
      <c r="AS162" s="63"/>
      <c r="AT162" s="63"/>
      <c r="AU162" s="63"/>
      <c r="AV162" s="63"/>
      <c r="AW162" s="63"/>
      <c r="AX162" s="63"/>
      <c r="AY162" s="63"/>
      <c r="AZ162" s="63"/>
      <c r="BA162" s="63"/>
      <c r="BB162" s="63"/>
      <c r="BF162" s="63"/>
      <c r="BG162" s="63"/>
      <c r="BI162" s="100"/>
      <c r="BJ162" s="100"/>
      <c r="BN162" s="63"/>
      <c r="CA162" s="51">
        <v>111</v>
      </c>
    </row>
    <row r="163" spans="1:79" s="49" customFormat="1" ht="23.25" customHeight="1">
      <c r="A163" s="63"/>
      <c r="F163" s="63"/>
      <c r="G163" s="62"/>
      <c r="H163" s="62"/>
      <c r="I163" s="62"/>
      <c r="J163" s="63"/>
      <c r="K163" s="63"/>
      <c r="L163" s="63"/>
      <c r="M163" s="74"/>
      <c r="N163" s="75"/>
      <c r="O163" s="75"/>
      <c r="P163" s="74"/>
      <c r="AF163" s="63"/>
      <c r="AG163" s="63"/>
      <c r="AH163" s="63"/>
      <c r="AI163" s="100"/>
      <c r="AJ163" s="63"/>
      <c r="AK163" s="63"/>
      <c r="AL163" s="63"/>
      <c r="AM163" s="63"/>
      <c r="AN163" s="63"/>
      <c r="AO163" s="63"/>
      <c r="AP163" s="63"/>
      <c r="AQ163" s="63"/>
      <c r="AR163" s="63"/>
      <c r="AS163" s="63"/>
      <c r="AT163" s="63"/>
      <c r="AU163" s="63"/>
      <c r="AV163" s="63"/>
      <c r="AW163" s="63"/>
      <c r="AX163" s="63"/>
      <c r="AY163" s="63"/>
      <c r="AZ163" s="63"/>
      <c r="BA163" s="63"/>
      <c r="BB163" s="63"/>
      <c r="BF163" s="63"/>
      <c r="BG163" s="63"/>
      <c r="BI163" s="100"/>
      <c r="BJ163" s="100"/>
      <c r="BN163" s="63"/>
      <c r="CA163" s="51">
        <v>112</v>
      </c>
    </row>
    <row r="164" spans="1:79" s="49" customFormat="1" ht="23.25" customHeight="1">
      <c r="A164" s="63"/>
      <c r="F164" s="63"/>
      <c r="G164" s="62"/>
      <c r="H164" s="62"/>
      <c r="I164" s="62"/>
      <c r="J164" s="63"/>
      <c r="K164" s="63"/>
      <c r="L164" s="63"/>
      <c r="M164" s="74"/>
      <c r="N164" s="75"/>
      <c r="O164" s="75"/>
      <c r="P164" s="74"/>
      <c r="AF164" s="63"/>
      <c r="AG164" s="63"/>
      <c r="AH164" s="63"/>
      <c r="AI164" s="100"/>
      <c r="AJ164" s="63"/>
      <c r="AK164" s="63"/>
      <c r="AL164" s="63"/>
      <c r="AM164" s="63"/>
      <c r="AN164" s="63"/>
      <c r="AO164" s="63"/>
      <c r="AP164" s="63"/>
      <c r="AQ164" s="63"/>
      <c r="AR164" s="63"/>
      <c r="AS164" s="63"/>
      <c r="AT164" s="63"/>
      <c r="AU164" s="63"/>
      <c r="AV164" s="63"/>
      <c r="AW164" s="63"/>
      <c r="AX164" s="63"/>
      <c r="AY164" s="63"/>
      <c r="AZ164" s="63"/>
      <c r="BA164" s="63"/>
      <c r="BB164" s="63"/>
      <c r="BF164" s="63"/>
      <c r="BG164" s="63"/>
      <c r="BI164" s="100"/>
      <c r="BJ164" s="100"/>
      <c r="BN164" s="63"/>
      <c r="CA164" s="51">
        <v>113</v>
      </c>
    </row>
    <row r="165" spans="1:79" s="49" customFormat="1" ht="23.25" customHeight="1">
      <c r="A165" s="63"/>
      <c r="F165" s="63"/>
      <c r="G165" s="62"/>
      <c r="H165" s="62"/>
      <c r="I165" s="62"/>
      <c r="J165" s="63"/>
      <c r="K165" s="63"/>
      <c r="L165" s="63"/>
      <c r="M165" s="74"/>
      <c r="N165" s="75"/>
      <c r="O165" s="75"/>
      <c r="P165" s="74"/>
      <c r="AF165" s="63"/>
      <c r="AG165" s="63"/>
      <c r="AH165" s="63"/>
      <c r="AI165" s="100"/>
      <c r="AJ165" s="63"/>
      <c r="AK165" s="63"/>
      <c r="AL165" s="63"/>
      <c r="AM165" s="63"/>
      <c r="AN165" s="63"/>
      <c r="AO165" s="63"/>
      <c r="AP165" s="63"/>
      <c r="AQ165" s="63"/>
      <c r="AR165" s="63"/>
      <c r="AS165" s="63"/>
      <c r="AT165" s="63"/>
      <c r="AU165" s="63"/>
      <c r="AV165" s="63"/>
      <c r="AW165" s="63"/>
      <c r="AX165" s="63"/>
      <c r="AY165" s="63"/>
      <c r="AZ165" s="63"/>
      <c r="BA165" s="63"/>
      <c r="BB165" s="63"/>
      <c r="BF165" s="63"/>
      <c r="BG165" s="63"/>
      <c r="BI165" s="100"/>
      <c r="BJ165" s="100"/>
      <c r="BN165" s="63"/>
      <c r="CA165" s="51">
        <v>114</v>
      </c>
    </row>
    <row r="166" spans="1:79" s="49" customFormat="1" ht="23.25" customHeight="1">
      <c r="A166" s="63"/>
      <c r="F166" s="63"/>
      <c r="G166" s="62"/>
      <c r="H166" s="62"/>
      <c r="I166" s="62"/>
      <c r="J166" s="63"/>
      <c r="K166" s="63"/>
      <c r="L166" s="63"/>
      <c r="M166" s="74"/>
      <c r="N166" s="75"/>
      <c r="O166" s="75"/>
      <c r="P166" s="74"/>
      <c r="AF166" s="63"/>
      <c r="AG166" s="63"/>
      <c r="AH166" s="63"/>
      <c r="AI166" s="100"/>
      <c r="AJ166" s="63"/>
      <c r="AK166" s="63"/>
      <c r="AL166" s="63"/>
      <c r="AM166" s="63"/>
      <c r="AN166" s="63"/>
      <c r="AO166" s="63"/>
      <c r="AP166" s="63"/>
      <c r="AQ166" s="63"/>
      <c r="AR166" s="63"/>
      <c r="AS166" s="63"/>
      <c r="AT166" s="63"/>
      <c r="AU166" s="63"/>
      <c r="AV166" s="63"/>
      <c r="AW166" s="63"/>
      <c r="AX166" s="63"/>
      <c r="AY166" s="63"/>
      <c r="AZ166" s="63"/>
      <c r="BA166" s="63"/>
      <c r="BB166" s="63"/>
      <c r="BF166" s="63"/>
      <c r="BG166" s="63"/>
      <c r="BI166" s="100"/>
      <c r="BJ166" s="100"/>
      <c r="BN166" s="63"/>
      <c r="CA166" s="51">
        <v>115</v>
      </c>
    </row>
    <row r="167" spans="1:79" s="49" customFormat="1" ht="23.25" customHeight="1">
      <c r="A167" s="63"/>
      <c r="F167" s="63"/>
      <c r="G167" s="62"/>
      <c r="H167" s="62"/>
      <c r="I167" s="62"/>
      <c r="J167" s="63"/>
      <c r="K167" s="63"/>
      <c r="L167" s="63"/>
      <c r="M167" s="74"/>
      <c r="N167" s="75"/>
      <c r="O167" s="75"/>
      <c r="P167" s="74"/>
      <c r="AF167" s="63"/>
      <c r="AG167" s="63"/>
      <c r="AH167" s="63"/>
      <c r="AI167" s="100"/>
      <c r="AJ167" s="63"/>
      <c r="AK167" s="63"/>
      <c r="AL167" s="63"/>
      <c r="AM167" s="63"/>
      <c r="AN167" s="63"/>
      <c r="AO167" s="63"/>
      <c r="AP167" s="63"/>
      <c r="AQ167" s="63"/>
      <c r="AR167" s="63"/>
      <c r="AS167" s="63"/>
      <c r="AT167" s="63"/>
      <c r="AU167" s="63"/>
      <c r="AV167" s="63"/>
      <c r="AW167" s="63"/>
      <c r="AX167" s="63"/>
      <c r="AY167" s="63"/>
      <c r="AZ167" s="63"/>
      <c r="BA167" s="63"/>
      <c r="BB167" s="63"/>
      <c r="BF167" s="63"/>
      <c r="BG167" s="63"/>
      <c r="BI167" s="100"/>
      <c r="BJ167" s="100"/>
      <c r="BN167" s="63"/>
      <c r="CA167" s="51">
        <v>116</v>
      </c>
    </row>
    <row r="168" spans="1:79" s="49" customFormat="1" ht="23.25" customHeight="1">
      <c r="A168" s="63"/>
      <c r="F168" s="63"/>
      <c r="G168" s="62"/>
      <c r="H168" s="62"/>
      <c r="I168" s="62"/>
      <c r="J168" s="63"/>
      <c r="K168" s="63"/>
      <c r="L168" s="63"/>
      <c r="M168" s="74"/>
      <c r="N168" s="75"/>
      <c r="O168" s="75"/>
      <c r="P168" s="74"/>
      <c r="AF168" s="63"/>
      <c r="AG168" s="63"/>
      <c r="AH168" s="63"/>
      <c r="AI168" s="100"/>
      <c r="AJ168" s="63"/>
      <c r="AK168" s="63"/>
      <c r="AL168" s="63"/>
      <c r="AM168" s="63"/>
      <c r="AN168" s="63"/>
      <c r="AO168" s="63"/>
      <c r="AP168" s="63"/>
      <c r="AQ168" s="63"/>
      <c r="AR168" s="63"/>
      <c r="AS168" s="63"/>
      <c r="AT168" s="63"/>
      <c r="AU168" s="63"/>
      <c r="AV168" s="63"/>
      <c r="AW168" s="63"/>
      <c r="AX168" s="63"/>
      <c r="AY168" s="63"/>
      <c r="AZ168" s="63"/>
      <c r="BA168" s="63"/>
      <c r="BB168" s="63"/>
      <c r="BF168" s="63"/>
      <c r="BG168" s="63"/>
      <c r="BI168" s="100"/>
      <c r="BJ168" s="100"/>
      <c r="BN168" s="63"/>
      <c r="CA168" s="51">
        <v>117</v>
      </c>
    </row>
    <row r="169" spans="1:79" s="49" customFormat="1" ht="23.25" customHeight="1">
      <c r="A169" s="63"/>
      <c r="F169" s="63"/>
      <c r="G169" s="62"/>
      <c r="H169" s="62"/>
      <c r="I169" s="62"/>
      <c r="J169" s="63"/>
      <c r="K169" s="63"/>
      <c r="L169" s="63"/>
      <c r="M169" s="74"/>
      <c r="N169" s="75"/>
      <c r="O169" s="75"/>
      <c r="P169" s="74"/>
      <c r="AF169" s="63"/>
      <c r="AG169" s="63"/>
      <c r="AH169" s="63"/>
      <c r="AI169" s="100"/>
      <c r="AJ169" s="63"/>
      <c r="AK169" s="63"/>
      <c r="AL169" s="63"/>
      <c r="AM169" s="63"/>
      <c r="AN169" s="63"/>
      <c r="AO169" s="63"/>
      <c r="AP169" s="63"/>
      <c r="AQ169" s="63"/>
      <c r="AR169" s="63"/>
      <c r="AS169" s="63"/>
      <c r="AT169" s="63"/>
      <c r="AU169" s="63"/>
      <c r="AV169" s="63"/>
      <c r="AW169" s="63"/>
      <c r="AX169" s="63"/>
      <c r="AY169" s="63"/>
      <c r="AZ169" s="63"/>
      <c r="BA169" s="63"/>
      <c r="BB169" s="63"/>
      <c r="BF169" s="63"/>
      <c r="BG169" s="63"/>
      <c r="BI169" s="100"/>
      <c r="BJ169" s="100"/>
      <c r="BN169" s="63"/>
      <c r="CA169" s="51">
        <v>118</v>
      </c>
    </row>
    <row r="170" spans="1:79" s="49" customFormat="1" ht="23.25" customHeight="1">
      <c r="A170" s="63"/>
      <c r="F170" s="63"/>
      <c r="G170" s="62"/>
      <c r="H170" s="62"/>
      <c r="I170" s="62"/>
      <c r="J170" s="63"/>
      <c r="K170" s="63"/>
      <c r="L170" s="63"/>
      <c r="M170" s="74"/>
      <c r="N170" s="75"/>
      <c r="O170" s="75"/>
      <c r="P170" s="74"/>
      <c r="AF170" s="63"/>
      <c r="AG170" s="63"/>
      <c r="AH170" s="63"/>
      <c r="AI170" s="100"/>
      <c r="AJ170" s="63"/>
      <c r="AK170" s="63"/>
      <c r="AL170" s="63"/>
      <c r="AM170" s="63"/>
      <c r="AN170" s="63"/>
      <c r="AO170" s="63"/>
      <c r="AP170" s="63"/>
      <c r="AQ170" s="63"/>
      <c r="AR170" s="63"/>
      <c r="AS170" s="63"/>
      <c r="AT170" s="63"/>
      <c r="AU170" s="63"/>
      <c r="AV170" s="63"/>
      <c r="AW170" s="63"/>
      <c r="AX170" s="63"/>
      <c r="AY170" s="63"/>
      <c r="AZ170" s="63"/>
      <c r="BA170" s="63"/>
      <c r="BB170" s="63"/>
      <c r="BF170" s="63"/>
      <c r="BG170" s="63"/>
      <c r="BI170" s="100"/>
      <c r="BJ170" s="100"/>
      <c r="BN170" s="63"/>
      <c r="CA170" s="51">
        <v>119</v>
      </c>
    </row>
    <row r="171" spans="1:79" s="49" customFormat="1" ht="23.25" customHeight="1">
      <c r="A171" s="63"/>
      <c r="F171" s="63"/>
      <c r="G171" s="62"/>
      <c r="H171" s="62"/>
      <c r="I171" s="62"/>
      <c r="J171" s="63"/>
      <c r="K171" s="63"/>
      <c r="L171" s="63"/>
      <c r="M171" s="74"/>
      <c r="N171" s="75"/>
      <c r="O171" s="75"/>
      <c r="P171" s="74"/>
      <c r="AF171" s="63"/>
      <c r="AG171" s="63"/>
      <c r="AH171" s="63"/>
      <c r="AI171" s="100"/>
      <c r="AJ171" s="63"/>
      <c r="AK171" s="63"/>
      <c r="AL171" s="63"/>
      <c r="AM171" s="63"/>
      <c r="AN171" s="63"/>
      <c r="AO171" s="63"/>
      <c r="AP171" s="63"/>
      <c r="AQ171" s="63"/>
      <c r="AR171" s="63"/>
      <c r="AS171" s="63"/>
      <c r="AT171" s="63"/>
      <c r="AU171" s="63"/>
      <c r="AV171" s="63"/>
      <c r="AW171" s="63"/>
      <c r="AX171" s="63"/>
      <c r="AY171" s="63"/>
      <c r="AZ171" s="63"/>
      <c r="BA171" s="63"/>
      <c r="BB171" s="63"/>
      <c r="BF171" s="63"/>
      <c r="BG171" s="63"/>
      <c r="BI171" s="100"/>
      <c r="BJ171" s="100"/>
      <c r="BN171" s="63"/>
      <c r="CA171" s="51">
        <v>120</v>
      </c>
    </row>
    <row r="172" spans="1:79" s="49" customFormat="1" ht="23.25" customHeight="1">
      <c r="A172" s="63"/>
      <c r="F172" s="63"/>
      <c r="G172" s="62"/>
      <c r="H172" s="62"/>
      <c r="I172" s="62"/>
      <c r="J172" s="63"/>
      <c r="K172" s="63"/>
      <c r="L172" s="63"/>
      <c r="M172" s="74"/>
      <c r="N172" s="75"/>
      <c r="O172" s="75"/>
      <c r="P172" s="74"/>
      <c r="AF172" s="63"/>
      <c r="AG172" s="63"/>
      <c r="AH172" s="63"/>
      <c r="AI172" s="100"/>
      <c r="AJ172" s="63"/>
      <c r="AK172" s="63"/>
      <c r="AL172" s="63"/>
      <c r="AM172" s="63"/>
      <c r="AN172" s="63"/>
      <c r="AO172" s="63"/>
      <c r="AP172" s="63"/>
      <c r="AQ172" s="63"/>
      <c r="AR172" s="63"/>
      <c r="AS172" s="63"/>
      <c r="AT172" s="63"/>
      <c r="AU172" s="63"/>
      <c r="AV172" s="63"/>
      <c r="AW172" s="63"/>
      <c r="AX172" s="63"/>
      <c r="AY172" s="63"/>
      <c r="AZ172" s="63"/>
      <c r="BA172" s="63"/>
      <c r="BB172" s="63"/>
      <c r="BF172" s="63"/>
      <c r="BG172" s="63"/>
      <c r="BI172" s="100"/>
      <c r="BJ172" s="100"/>
      <c r="BN172" s="63"/>
      <c r="CA172" s="51">
        <v>121</v>
      </c>
    </row>
    <row r="173" spans="1:79" s="49" customFormat="1" ht="23.25" customHeight="1">
      <c r="A173" s="63"/>
      <c r="F173" s="63"/>
      <c r="G173" s="62"/>
      <c r="H173" s="62"/>
      <c r="I173" s="62"/>
      <c r="J173" s="63"/>
      <c r="K173" s="63"/>
      <c r="L173" s="63"/>
      <c r="M173" s="74"/>
      <c r="N173" s="75"/>
      <c r="O173" s="75"/>
      <c r="P173" s="74"/>
      <c r="AF173" s="63"/>
      <c r="AG173" s="63"/>
      <c r="AH173" s="63"/>
      <c r="AI173" s="100"/>
      <c r="AJ173" s="63"/>
      <c r="AK173" s="63"/>
      <c r="AL173" s="63"/>
      <c r="AM173" s="63"/>
      <c r="AN173" s="63"/>
      <c r="AO173" s="63"/>
      <c r="AP173" s="63"/>
      <c r="AQ173" s="63"/>
      <c r="AR173" s="63"/>
      <c r="AS173" s="63"/>
      <c r="AT173" s="63"/>
      <c r="AU173" s="63"/>
      <c r="AV173" s="63"/>
      <c r="AW173" s="63"/>
      <c r="AX173" s="63"/>
      <c r="AY173" s="63"/>
      <c r="AZ173" s="63"/>
      <c r="BA173" s="63"/>
      <c r="BB173" s="63"/>
      <c r="BF173" s="63"/>
      <c r="BG173" s="63"/>
      <c r="BI173" s="100"/>
      <c r="BJ173" s="100"/>
      <c r="BN173" s="63"/>
      <c r="CA173" s="51">
        <v>122</v>
      </c>
    </row>
    <row r="174" spans="1:79" s="49" customFormat="1" ht="23.25" customHeight="1">
      <c r="A174" s="63"/>
      <c r="F174" s="63"/>
      <c r="G174" s="62"/>
      <c r="H174" s="62"/>
      <c r="I174" s="62"/>
      <c r="J174" s="63"/>
      <c r="K174" s="63"/>
      <c r="L174" s="63"/>
      <c r="M174" s="74"/>
      <c r="N174" s="75"/>
      <c r="O174" s="75"/>
      <c r="P174" s="74"/>
      <c r="AF174" s="63"/>
      <c r="AG174" s="63"/>
      <c r="AH174" s="63"/>
      <c r="AI174" s="100"/>
      <c r="AJ174" s="63"/>
      <c r="AK174" s="63"/>
      <c r="AL174" s="63"/>
      <c r="AM174" s="63"/>
      <c r="AN174" s="63"/>
      <c r="AO174" s="63"/>
      <c r="AP174" s="63"/>
      <c r="AQ174" s="63"/>
      <c r="AR174" s="63"/>
      <c r="AS174" s="63"/>
      <c r="AT174" s="63"/>
      <c r="AU174" s="63"/>
      <c r="AV174" s="63"/>
      <c r="AW174" s="63"/>
      <c r="AX174" s="63"/>
      <c r="AY174" s="63"/>
      <c r="AZ174" s="63"/>
      <c r="BA174" s="63"/>
      <c r="BB174" s="63"/>
      <c r="BF174" s="63"/>
      <c r="BG174" s="63"/>
      <c r="BI174" s="100"/>
      <c r="BJ174" s="100"/>
      <c r="BN174" s="63"/>
      <c r="CA174" s="51">
        <v>123</v>
      </c>
    </row>
    <row r="175" spans="1:79" s="49" customFormat="1" ht="23.25" customHeight="1">
      <c r="A175" s="63"/>
      <c r="F175" s="63"/>
      <c r="G175" s="62"/>
      <c r="H175" s="62"/>
      <c r="I175" s="62"/>
      <c r="J175" s="63"/>
      <c r="K175" s="63"/>
      <c r="L175" s="63"/>
      <c r="M175" s="74"/>
      <c r="N175" s="75"/>
      <c r="O175" s="75"/>
      <c r="P175" s="74"/>
      <c r="AF175" s="63"/>
      <c r="AG175" s="63"/>
      <c r="AH175" s="63"/>
      <c r="AI175" s="100"/>
      <c r="AJ175" s="63"/>
      <c r="AK175" s="63"/>
      <c r="AL175" s="63"/>
      <c r="AM175" s="63"/>
      <c r="AN175" s="63"/>
      <c r="AO175" s="63"/>
      <c r="AP175" s="63"/>
      <c r="AQ175" s="63"/>
      <c r="AR175" s="63"/>
      <c r="AS175" s="63"/>
      <c r="AT175" s="63"/>
      <c r="AU175" s="63"/>
      <c r="AV175" s="63"/>
      <c r="AW175" s="63"/>
      <c r="AX175" s="63"/>
      <c r="AY175" s="63"/>
      <c r="AZ175" s="63"/>
      <c r="BA175" s="63"/>
      <c r="BB175" s="63"/>
      <c r="BF175" s="63"/>
      <c r="BG175" s="63"/>
      <c r="BI175" s="100"/>
      <c r="BJ175" s="100"/>
      <c r="BN175" s="63"/>
      <c r="CA175" s="51">
        <v>124</v>
      </c>
    </row>
    <row r="176" spans="1:79" s="49" customFormat="1" ht="23.25" customHeight="1">
      <c r="A176" s="63"/>
      <c r="F176" s="63"/>
      <c r="G176" s="62"/>
      <c r="H176" s="62"/>
      <c r="I176" s="62"/>
      <c r="J176" s="63"/>
      <c r="K176" s="63"/>
      <c r="L176" s="63"/>
      <c r="M176" s="74"/>
      <c r="N176" s="75"/>
      <c r="O176" s="75"/>
      <c r="P176" s="74"/>
      <c r="AF176" s="63"/>
      <c r="AG176" s="63"/>
      <c r="AH176" s="63"/>
      <c r="AI176" s="100"/>
      <c r="AJ176" s="63"/>
      <c r="AK176" s="63"/>
      <c r="AL176" s="63"/>
      <c r="AM176" s="63"/>
      <c r="AN176" s="63"/>
      <c r="AO176" s="63"/>
      <c r="AP176" s="63"/>
      <c r="AQ176" s="63"/>
      <c r="AR176" s="63"/>
      <c r="AS176" s="63"/>
      <c r="AT176" s="63"/>
      <c r="AU176" s="63"/>
      <c r="AV176" s="63"/>
      <c r="AW176" s="63"/>
      <c r="AX176" s="63"/>
      <c r="AY176" s="63"/>
      <c r="AZ176" s="63"/>
      <c r="BA176" s="63"/>
      <c r="BB176" s="63"/>
      <c r="BF176" s="63"/>
      <c r="BG176" s="63"/>
      <c r="BI176" s="100"/>
      <c r="BJ176" s="100"/>
      <c r="BN176" s="63"/>
      <c r="CA176" s="51">
        <v>125</v>
      </c>
    </row>
    <row r="177" spans="1:79" s="49" customFormat="1" ht="23.25" customHeight="1">
      <c r="A177" s="63"/>
      <c r="F177" s="63"/>
      <c r="G177" s="62"/>
      <c r="H177" s="62"/>
      <c r="I177" s="62"/>
      <c r="J177" s="63"/>
      <c r="K177" s="63"/>
      <c r="L177" s="63"/>
      <c r="M177" s="74"/>
      <c r="N177" s="75"/>
      <c r="O177" s="75"/>
      <c r="P177" s="74"/>
      <c r="AF177" s="63"/>
      <c r="AG177" s="63"/>
      <c r="AH177" s="63"/>
      <c r="AI177" s="100"/>
      <c r="AJ177" s="63"/>
      <c r="AK177" s="63"/>
      <c r="AL177" s="63"/>
      <c r="AM177" s="63"/>
      <c r="AN177" s="63"/>
      <c r="AO177" s="63"/>
      <c r="AP177" s="63"/>
      <c r="AQ177" s="63"/>
      <c r="AR177" s="63"/>
      <c r="AS177" s="63"/>
      <c r="AT177" s="63"/>
      <c r="AU177" s="63"/>
      <c r="AV177" s="63"/>
      <c r="AW177" s="63"/>
      <c r="AX177" s="63"/>
      <c r="AY177" s="63"/>
      <c r="AZ177" s="63"/>
      <c r="BA177" s="63"/>
      <c r="BB177" s="63"/>
      <c r="BF177" s="63"/>
      <c r="BG177" s="63"/>
      <c r="BI177" s="100"/>
      <c r="BJ177" s="100"/>
      <c r="BN177" s="63"/>
      <c r="CA177" s="51">
        <v>126</v>
      </c>
    </row>
    <row r="178" spans="1:79" s="49" customFormat="1" ht="23.25" customHeight="1">
      <c r="A178" s="63"/>
      <c r="F178" s="63"/>
      <c r="G178" s="62"/>
      <c r="H178" s="62"/>
      <c r="I178" s="62"/>
      <c r="J178" s="63"/>
      <c r="K178" s="63"/>
      <c r="L178" s="63"/>
      <c r="M178" s="74"/>
      <c r="N178" s="75"/>
      <c r="O178" s="75"/>
      <c r="P178" s="74"/>
      <c r="AF178" s="63"/>
      <c r="AG178" s="63"/>
      <c r="AH178" s="63"/>
      <c r="AI178" s="100"/>
      <c r="AJ178" s="63"/>
      <c r="AK178" s="63"/>
      <c r="AL178" s="63"/>
      <c r="AM178" s="63"/>
      <c r="AN178" s="63"/>
      <c r="AO178" s="63"/>
      <c r="AP178" s="63"/>
      <c r="AQ178" s="63"/>
      <c r="AR178" s="63"/>
      <c r="AS178" s="63"/>
      <c r="AT178" s="63"/>
      <c r="AU178" s="63"/>
      <c r="AV178" s="63"/>
      <c r="AW178" s="63"/>
      <c r="AX178" s="63"/>
      <c r="AY178" s="63"/>
      <c r="AZ178" s="63"/>
      <c r="BA178" s="63"/>
      <c r="BB178" s="63"/>
      <c r="BF178" s="63"/>
      <c r="BG178" s="63"/>
      <c r="BI178" s="100"/>
      <c r="BJ178" s="100"/>
      <c r="BN178" s="63"/>
      <c r="CA178" s="51">
        <v>127</v>
      </c>
    </row>
    <row r="179" spans="1:79" s="49" customFormat="1" ht="23.25" customHeight="1">
      <c r="A179" s="63"/>
      <c r="F179" s="63"/>
      <c r="G179" s="62"/>
      <c r="H179" s="62"/>
      <c r="I179" s="62"/>
      <c r="J179" s="63"/>
      <c r="K179" s="63"/>
      <c r="L179" s="63"/>
      <c r="M179" s="74"/>
      <c r="N179" s="75"/>
      <c r="O179" s="75"/>
      <c r="P179" s="74"/>
      <c r="AF179" s="63"/>
      <c r="AG179" s="63"/>
      <c r="AH179" s="63"/>
      <c r="AI179" s="100"/>
      <c r="AJ179" s="63"/>
      <c r="AK179" s="63"/>
      <c r="AL179" s="63"/>
      <c r="AM179" s="63"/>
      <c r="AN179" s="63"/>
      <c r="AO179" s="63"/>
      <c r="AP179" s="63"/>
      <c r="AQ179" s="63"/>
      <c r="AR179" s="63"/>
      <c r="AS179" s="63"/>
      <c r="AT179" s="63"/>
      <c r="AU179" s="63"/>
      <c r="AV179" s="63"/>
      <c r="AW179" s="63"/>
      <c r="AX179" s="63"/>
      <c r="AY179" s="63"/>
      <c r="AZ179" s="63"/>
      <c r="BA179" s="63"/>
      <c r="BB179" s="63"/>
      <c r="BF179" s="63"/>
      <c r="BG179" s="63"/>
      <c r="BI179" s="100"/>
      <c r="BJ179" s="100"/>
      <c r="BN179" s="63"/>
      <c r="CA179" s="51">
        <v>128</v>
      </c>
    </row>
    <row r="180" spans="1:79" s="49" customFormat="1" ht="23.25" customHeight="1">
      <c r="A180" s="63"/>
      <c r="F180" s="63"/>
      <c r="G180" s="62"/>
      <c r="H180" s="62"/>
      <c r="I180" s="62"/>
      <c r="J180" s="63"/>
      <c r="K180" s="63"/>
      <c r="L180" s="63"/>
      <c r="M180" s="74"/>
      <c r="N180" s="75"/>
      <c r="O180" s="75"/>
      <c r="P180" s="74"/>
      <c r="AF180" s="63"/>
      <c r="AG180" s="63"/>
      <c r="AH180" s="63"/>
      <c r="AI180" s="100"/>
      <c r="AJ180" s="63"/>
      <c r="AK180" s="63"/>
      <c r="AL180" s="63"/>
      <c r="AM180" s="63"/>
      <c r="AN180" s="63"/>
      <c r="AO180" s="63"/>
      <c r="AP180" s="63"/>
      <c r="AQ180" s="63"/>
      <c r="AR180" s="63"/>
      <c r="AS180" s="63"/>
      <c r="AT180" s="63"/>
      <c r="AU180" s="63"/>
      <c r="AV180" s="63"/>
      <c r="AW180" s="63"/>
      <c r="AX180" s="63"/>
      <c r="AY180" s="63"/>
      <c r="AZ180" s="63"/>
      <c r="BA180" s="63"/>
      <c r="BB180" s="63"/>
      <c r="BF180" s="63"/>
      <c r="BG180" s="63"/>
      <c r="BI180" s="100"/>
      <c r="BJ180" s="100"/>
      <c r="BN180" s="63"/>
      <c r="CA180" s="51">
        <v>129</v>
      </c>
    </row>
    <row r="181" spans="1:79" s="49" customFormat="1" ht="23.25" customHeight="1">
      <c r="A181" s="63"/>
      <c r="F181" s="63"/>
      <c r="G181" s="62"/>
      <c r="H181" s="62"/>
      <c r="I181" s="62"/>
      <c r="J181" s="63"/>
      <c r="K181" s="63"/>
      <c r="L181" s="63"/>
      <c r="M181" s="74"/>
      <c r="N181" s="75"/>
      <c r="O181" s="75"/>
      <c r="P181" s="74"/>
      <c r="AF181" s="63"/>
      <c r="AG181" s="63"/>
      <c r="AH181" s="63"/>
      <c r="AI181" s="100"/>
      <c r="AJ181" s="63"/>
      <c r="AK181" s="63"/>
      <c r="AL181" s="63"/>
      <c r="AM181" s="63"/>
      <c r="AN181" s="63"/>
      <c r="AO181" s="63"/>
      <c r="AP181" s="63"/>
      <c r="AQ181" s="63"/>
      <c r="AR181" s="63"/>
      <c r="AS181" s="63"/>
      <c r="AT181" s="63"/>
      <c r="AU181" s="63"/>
      <c r="AV181" s="63"/>
      <c r="AW181" s="63"/>
      <c r="AX181" s="63"/>
      <c r="AY181" s="63"/>
      <c r="AZ181" s="63"/>
      <c r="BA181" s="63"/>
      <c r="BB181" s="63"/>
      <c r="BF181" s="63"/>
      <c r="BG181" s="63"/>
      <c r="BI181" s="100"/>
      <c r="BJ181" s="100"/>
      <c r="BN181" s="63"/>
      <c r="CA181" s="51">
        <v>130</v>
      </c>
    </row>
    <row r="182" spans="1:79" s="49" customFormat="1" ht="23.25" customHeight="1">
      <c r="A182" s="63"/>
      <c r="F182" s="63"/>
      <c r="G182" s="62"/>
      <c r="H182" s="62"/>
      <c r="I182" s="62"/>
      <c r="J182" s="63"/>
      <c r="K182" s="63"/>
      <c r="L182" s="63"/>
      <c r="M182" s="74"/>
      <c r="N182" s="75"/>
      <c r="O182" s="75"/>
      <c r="P182" s="74"/>
      <c r="AF182" s="63"/>
      <c r="AG182" s="63"/>
      <c r="AH182" s="63"/>
      <c r="AI182" s="100"/>
      <c r="AJ182" s="63"/>
      <c r="AK182" s="63"/>
      <c r="AL182" s="63"/>
      <c r="AM182" s="63"/>
      <c r="AN182" s="63"/>
      <c r="AO182" s="63"/>
      <c r="AP182" s="63"/>
      <c r="AQ182" s="63"/>
      <c r="AR182" s="63"/>
      <c r="AS182" s="63"/>
      <c r="AT182" s="63"/>
      <c r="AU182" s="63"/>
      <c r="AV182" s="63"/>
      <c r="AW182" s="63"/>
      <c r="AX182" s="63"/>
      <c r="AY182" s="63"/>
      <c r="AZ182" s="63"/>
      <c r="BA182" s="63"/>
      <c r="BB182" s="63"/>
      <c r="BF182" s="63"/>
      <c r="BG182" s="63"/>
      <c r="BI182" s="100"/>
      <c r="BJ182" s="100"/>
      <c r="BN182" s="63"/>
      <c r="CA182" s="51">
        <v>131</v>
      </c>
    </row>
    <row r="183" spans="1:79" s="49" customFormat="1" ht="23.25" customHeight="1">
      <c r="A183" s="63"/>
      <c r="F183" s="63"/>
      <c r="G183" s="62"/>
      <c r="H183" s="62"/>
      <c r="I183" s="62"/>
      <c r="J183" s="63"/>
      <c r="K183" s="63"/>
      <c r="L183" s="63"/>
      <c r="M183" s="74"/>
      <c r="N183" s="75"/>
      <c r="O183" s="75"/>
      <c r="P183" s="74"/>
      <c r="AF183" s="63"/>
      <c r="AG183" s="63"/>
      <c r="AH183" s="63"/>
      <c r="AI183" s="100"/>
      <c r="AJ183" s="63"/>
      <c r="AK183" s="63"/>
      <c r="AL183" s="63"/>
      <c r="AM183" s="63"/>
      <c r="AN183" s="63"/>
      <c r="AO183" s="63"/>
      <c r="AP183" s="63"/>
      <c r="AQ183" s="63"/>
      <c r="AR183" s="63"/>
      <c r="AS183" s="63"/>
      <c r="AT183" s="63"/>
      <c r="AU183" s="63"/>
      <c r="AV183" s="63"/>
      <c r="AW183" s="63"/>
      <c r="AX183" s="63"/>
      <c r="AY183" s="63"/>
      <c r="AZ183" s="63"/>
      <c r="BA183" s="63"/>
      <c r="BB183" s="63"/>
      <c r="BF183" s="63"/>
      <c r="BG183" s="63"/>
      <c r="BI183" s="100"/>
      <c r="BJ183" s="100"/>
      <c r="BN183" s="63"/>
      <c r="CA183" s="51">
        <v>132</v>
      </c>
    </row>
    <row r="184" spans="1:79" s="49" customFormat="1" ht="23.25" customHeight="1">
      <c r="A184" s="63"/>
      <c r="F184" s="63"/>
      <c r="G184" s="62"/>
      <c r="H184" s="62"/>
      <c r="I184" s="62"/>
      <c r="J184" s="63"/>
      <c r="K184" s="63"/>
      <c r="L184" s="63"/>
      <c r="M184" s="74"/>
      <c r="N184" s="75"/>
      <c r="O184" s="75"/>
      <c r="P184" s="74"/>
      <c r="AF184" s="63"/>
      <c r="AG184" s="63"/>
      <c r="AH184" s="63"/>
      <c r="AI184" s="100"/>
      <c r="AJ184" s="63"/>
      <c r="AK184" s="63"/>
      <c r="AL184" s="63"/>
      <c r="AM184" s="63"/>
      <c r="AN184" s="63"/>
      <c r="AO184" s="63"/>
      <c r="AP184" s="63"/>
      <c r="AQ184" s="63"/>
      <c r="AR184" s="63"/>
      <c r="AS184" s="63"/>
      <c r="AT184" s="63"/>
      <c r="AU184" s="63"/>
      <c r="AV184" s="63"/>
      <c r="AW184" s="63"/>
      <c r="AX184" s="63"/>
      <c r="AY184" s="63"/>
      <c r="AZ184" s="63"/>
      <c r="BA184" s="63"/>
      <c r="BB184" s="63"/>
      <c r="BF184" s="63"/>
      <c r="BG184" s="63"/>
      <c r="BI184" s="100"/>
      <c r="BJ184" s="100"/>
      <c r="BN184" s="63"/>
      <c r="CA184" s="51">
        <v>133</v>
      </c>
    </row>
    <row r="185" spans="1:79" s="49" customFormat="1" ht="23.25" customHeight="1">
      <c r="A185" s="63"/>
      <c r="F185" s="63"/>
      <c r="G185" s="62"/>
      <c r="H185" s="62"/>
      <c r="I185" s="62"/>
      <c r="J185" s="63"/>
      <c r="K185" s="63"/>
      <c r="L185" s="63"/>
      <c r="M185" s="74"/>
      <c r="N185" s="75"/>
      <c r="O185" s="75"/>
      <c r="P185" s="74"/>
      <c r="AF185" s="63"/>
      <c r="AG185" s="63"/>
      <c r="AH185" s="63"/>
      <c r="AI185" s="100"/>
      <c r="AJ185" s="63"/>
      <c r="AK185" s="63"/>
      <c r="AL185" s="63"/>
      <c r="AM185" s="63"/>
      <c r="AN185" s="63"/>
      <c r="AO185" s="63"/>
      <c r="AP185" s="63"/>
      <c r="AQ185" s="63"/>
      <c r="AR185" s="63"/>
      <c r="AS185" s="63"/>
      <c r="AT185" s="63"/>
      <c r="AU185" s="63"/>
      <c r="AV185" s="63"/>
      <c r="AW185" s="63"/>
      <c r="AX185" s="63"/>
      <c r="AY185" s="63"/>
      <c r="AZ185" s="63"/>
      <c r="BA185" s="63"/>
      <c r="BB185" s="63"/>
      <c r="BF185" s="63"/>
      <c r="BG185" s="63"/>
      <c r="BI185" s="100"/>
      <c r="BJ185" s="100"/>
      <c r="BN185" s="63"/>
      <c r="CA185" s="51">
        <v>134</v>
      </c>
    </row>
    <row r="186" spans="1:79" s="49" customFormat="1" ht="23.25" customHeight="1">
      <c r="A186" s="63"/>
      <c r="F186" s="63"/>
      <c r="G186" s="62"/>
      <c r="H186" s="62"/>
      <c r="I186" s="62"/>
      <c r="J186" s="63"/>
      <c r="K186" s="63"/>
      <c r="L186" s="63"/>
      <c r="M186" s="74"/>
      <c r="N186" s="75"/>
      <c r="O186" s="75"/>
      <c r="P186" s="74"/>
      <c r="AF186" s="63"/>
      <c r="AG186" s="63"/>
      <c r="AH186" s="63"/>
      <c r="AI186" s="100"/>
      <c r="AJ186" s="63"/>
      <c r="AK186" s="63"/>
      <c r="AL186" s="63"/>
      <c r="AM186" s="63"/>
      <c r="AN186" s="63"/>
      <c r="AO186" s="63"/>
      <c r="AP186" s="63"/>
      <c r="AQ186" s="63"/>
      <c r="AR186" s="63"/>
      <c r="AS186" s="63"/>
      <c r="AT186" s="63"/>
      <c r="AU186" s="63"/>
      <c r="AV186" s="63"/>
      <c r="AW186" s="63"/>
      <c r="AX186" s="63"/>
      <c r="AY186" s="63"/>
      <c r="AZ186" s="63"/>
      <c r="BA186" s="63"/>
      <c r="BB186" s="63"/>
      <c r="BF186" s="63"/>
      <c r="BG186" s="63"/>
      <c r="BI186" s="100"/>
      <c r="BJ186" s="100"/>
      <c r="BN186" s="63"/>
      <c r="CA186" s="51">
        <v>135</v>
      </c>
    </row>
    <row r="187" spans="1:79" s="49" customFormat="1" ht="23.25" customHeight="1">
      <c r="A187" s="63"/>
      <c r="F187" s="63"/>
      <c r="G187" s="62"/>
      <c r="H187" s="62"/>
      <c r="I187" s="62"/>
      <c r="J187" s="63"/>
      <c r="K187" s="63"/>
      <c r="L187" s="63"/>
      <c r="M187" s="74"/>
      <c r="N187" s="75"/>
      <c r="O187" s="75"/>
      <c r="P187" s="74"/>
      <c r="AF187" s="63"/>
      <c r="AG187" s="63"/>
      <c r="AH187" s="63"/>
      <c r="AI187" s="100"/>
      <c r="AJ187" s="63"/>
      <c r="AK187" s="63"/>
      <c r="AL187" s="63"/>
      <c r="AM187" s="63"/>
      <c r="AN187" s="63"/>
      <c r="AO187" s="63"/>
      <c r="AP187" s="63"/>
      <c r="AQ187" s="63"/>
      <c r="AR187" s="63"/>
      <c r="AS187" s="63"/>
      <c r="AT187" s="63"/>
      <c r="AU187" s="63"/>
      <c r="AV187" s="63"/>
      <c r="AW187" s="63"/>
      <c r="AX187" s="63"/>
      <c r="AY187" s="63"/>
      <c r="AZ187" s="63"/>
      <c r="BA187" s="63"/>
      <c r="BB187" s="63"/>
      <c r="BF187" s="63"/>
      <c r="BG187" s="63"/>
      <c r="BI187" s="100"/>
      <c r="BJ187" s="100"/>
      <c r="BN187" s="63"/>
      <c r="CA187" s="51">
        <v>136</v>
      </c>
    </row>
    <row r="188" spans="1:79" s="49" customFormat="1" ht="23.25" customHeight="1">
      <c r="A188" s="63"/>
      <c r="F188" s="63"/>
      <c r="G188" s="62"/>
      <c r="H188" s="62"/>
      <c r="I188" s="62"/>
      <c r="J188" s="63"/>
      <c r="K188" s="63"/>
      <c r="L188" s="63"/>
      <c r="M188" s="74"/>
      <c r="N188" s="75"/>
      <c r="O188" s="75"/>
      <c r="P188" s="74"/>
      <c r="AF188" s="63"/>
      <c r="AG188" s="63"/>
      <c r="AH188" s="63"/>
      <c r="AI188" s="100"/>
      <c r="AJ188" s="63"/>
      <c r="AK188" s="63"/>
      <c r="AL188" s="63"/>
      <c r="AM188" s="63"/>
      <c r="AN188" s="63"/>
      <c r="AO188" s="63"/>
      <c r="AP188" s="63"/>
      <c r="AQ188" s="63"/>
      <c r="AR188" s="63"/>
      <c r="AS188" s="63"/>
      <c r="AT188" s="63"/>
      <c r="AU188" s="63"/>
      <c r="AV188" s="63"/>
      <c r="AW188" s="63"/>
      <c r="AX188" s="63"/>
      <c r="AY188" s="63"/>
      <c r="AZ188" s="63"/>
      <c r="BA188" s="63"/>
      <c r="BB188" s="63"/>
      <c r="BF188" s="63"/>
      <c r="BG188" s="63"/>
      <c r="BI188" s="100"/>
      <c r="BJ188" s="100"/>
      <c r="BN188" s="63"/>
      <c r="CA188" s="51">
        <v>137</v>
      </c>
    </row>
    <row r="189" spans="1:79" s="49" customFormat="1" ht="23.25" customHeight="1">
      <c r="A189" s="63"/>
      <c r="F189" s="63"/>
      <c r="G189" s="62"/>
      <c r="H189" s="62"/>
      <c r="I189" s="62"/>
      <c r="J189" s="63"/>
      <c r="K189" s="63"/>
      <c r="L189" s="63"/>
      <c r="M189" s="74"/>
      <c r="N189" s="75"/>
      <c r="O189" s="75"/>
      <c r="P189" s="74"/>
      <c r="AF189" s="63"/>
      <c r="AG189" s="63"/>
      <c r="AH189" s="63"/>
      <c r="AI189" s="100"/>
      <c r="AJ189" s="63"/>
      <c r="AK189" s="63"/>
      <c r="AL189" s="63"/>
      <c r="AM189" s="63"/>
      <c r="AN189" s="63"/>
      <c r="AO189" s="63"/>
      <c r="AP189" s="63"/>
      <c r="AQ189" s="63"/>
      <c r="AR189" s="63"/>
      <c r="AS189" s="63"/>
      <c r="AT189" s="63"/>
      <c r="AU189" s="63"/>
      <c r="AV189" s="63"/>
      <c r="AW189" s="63"/>
      <c r="AX189" s="63"/>
      <c r="AY189" s="63"/>
      <c r="AZ189" s="63"/>
      <c r="BA189" s="63"/>
      <c r="BB189" s="63"/>
      <c r="BF189" s="63"/>
      <c r="BG189" s="63"/>
      <c r="BI189" s="100"/>
      <c r="BJ189" s="100"/>
      <c r="BN189" s="63"/>
      <c r="CA189" s="51">
        <v>138</v>
      </c>
    </row>
    <row r="190" spans="1:79" s="49" customFormat="1" ht="23.25" customHeight="1">
      <c r="A190" s="63"/>
      <c r="F190" s="63"/>
      <c r="G190" s="62"/>
      <c r="H190" s="62"/>
      <c r="I190" s="62"/>
      <c r="J190" s="63"/>
      <c r="K190" s="63"/>
      <c r="L190" s="63"/>
      <c r="M190" s="74"/>
      <c r="N190" s="75"/>
      <c r="O190" s="75"/>
      <c r="P190" s="74"/>
      <c r="AF190" s="63"/>
      <c r="AG190" s="63"/>
      <c r="AH190" s="63"/>
      <c r="AI190" s="100"/>
      <c r="AJ190" s="63"/>
      <c r="AK190" s="63"/>
      <c r="AL190" s="63"/>
      <c r="AM190" s="63"/>
      <c r="AN190" s="63"/>
      <c r="AO190" s="63"/>
      <c r="AP190" s="63"/>
      <c r="AQ190" s="63"/>
      <c r="AR190" s="63"/>
      <c r="AS190" s="63"/>
      <c r="AT190" s="63"/>
      <c r="AU190" s="63"/>
      <c r="AV190" s="63"/>
      <c r="AW190" s="63"/>
      <c r="AX190" s="63"/>
      <c r="AY190" s="63"/>
      <c r="AZ190" s="63"/>
      <c r="BA190" s="63"/>
      <c r="BB190" s="63"/>
      <c r="BF190" s="63"/>
      <c r="BG190" s="63"/>
      <c r="BI190" s="100"/>
      <c r="BJ190" s="100"/>
      <c r="BN190" s="63"/>
      <c r="CA190" s="51">
        <v>139</v>
      </c>
    </row>
    <row r="191" spans="1:79" s="49" customFormat="1" ht="23.25" customHeight="1">
      <c r="A191" s="63"/>
      <c r="F191" s="63"/>
      <c r="G191" s="62"/>
      <c r="H191" s="62"/>
      <c r="I191" s="62"/>
      <c r="J191" s="63"/>
      <c r="K191" s="63"/>
      <c r="L191" s="63"/>
      <c r="M191" s="74"/>
      <c r="N191" s="75"/>
      <c r="O191" s="75"/>
      <c r="P191" s="74"/>
      <c r="AF191" s="63"/>
      <c r="AG191" s="63"/>
      <c r="AH191" s="63"/>
      <c r="AI191" s="100"/>
      <c r="AJ191" s="63"/>
      <c r="AK191" s="63"/>
      <c r="AL191" s="63"/>
      <c r="AM191" s="63"/>
      <c r="AN191" s="63"/>
      <c r="AO191" s="63"/>
      <c r="AP191" s="63"/>
      <c r="AQ191" s="63"/>
      <c r="AR191" s="63"/>
      <c r="AS191" s="63"/>
      <c r="AT191" s="63"/>
      <c r="AU191" s="63"/>
      <c r="AV191" s="63"/>
      <c r="AW191" s="63"/>
      <c r="AX191" s="63"/>
      <c r="AY191" s="63"/>
      <c r="AZ191" s="63"/>
      <c r="BA191" s="63"/>
      <c r="BB191" s="63"/>
      <c r="BF191" s="63"/>
      <c r="BG191" s="63"/>
      <c r="BI191" s="100"/>
      <c r="BJ191" s="100"/>
      <c r="BN191" s="63"/>
      <c r="CA191" s="51">
        <v>140</v>
      </c>
    </row>
    <row r="192" spans="1:79" s="49" customFormat="1" ht="23.25" customHeight="1">
      <c r="A192" s="63"/>
      <c r="F192" s="63"/>
      <c r="G192" s="62"/>
      <c r="H192" s="62"/>
      <c r="I192" s="62"/>
      <c r="J192" s="63"/>
      <c r="K192" s="63"/>
      <c r="L192" s="63"/>
      <c r="M192" s="74"/>
      <c r="N192" s="75"/>
      <c r="O192" s="75"/>
      <c r="P192" s="74"/>
      <c r="AF192" s="63"/>
      <c r="AG192" s="63"/>
      <c r="AH192" s="63"/>
      <c r="AI192" s="100"/>
      <c r="AJ192" s="63"/>
      <c r="AK192" s="63"/>
      <c r="AL192" s="63"/>
      <c r="AM192" s="63"/>
      <c r="AN192" s="63"/>
      <c r="AO192" s="63"/>
      <c r="AP192" s="63"/>
      <c r="AQ192" s="63"/>
      <c r="AR192" s="63"/>
      <c r="AS192" s="63"/>
      <c r="AT192" s="63"/>
      <c r="AU192" s="63"/>
      <c r="AV192" s="63"/>
      <c r="AW192" s="63"/>
      <c r="AX192" s="63"/>
      <c r="AY192" s="63"/>
      <c r="AZ192" s="63"/>
      <c r="BA192" s="63"/>
      <c r="BB192" s="63"/>
      <c r="BF192" s="63"/>
      <c r="BG192" s="63"/>
      <c r="BI192" s="100"/>
      <c r="BJ192" s="100"/>
      <c r="BN192" s="63"/>
      <c r="CA192" s="51">
        <v>141</v>
      </c>
    </row>
    <row r="193" spans="1:79" s="49" customFormat="1" ht="23.25" customHeight="1">
      <c r="A193" s="63"/>
      <c r="F193" s="63"/>
      <c r="G193" s="62"/>
      <c r="H193" s="62"/>
      <c r="I193" s="62"/>
      <c r="J193" s="63"/>
      <c r="K193" s="63"/>
      <c r="L193" s="63"/>
      <c r="M193" s="74"/>
      <c r="N193" s="75"/>
      <c r="O193" s="75"/>
      <c r="P193" s="74"/>
      <c r="AF193" s="63"/>
      <c r="AG193" s="63"/>
      <c r="AH193" s="63"/>
      <c r="AI193" s="100"/>
      <c r="AJ193" s="63"/>
      <c r="AK193" s="63"/>
      <c r="AL193" s="63"/>
      <c r="AM193" s="63"/>
      <c r="AN193" s="63"/>
      <c r="AO193" s="63"/>
      <c r="AP193" s="63"/>
      <c r="AQ193" s="63"/>
      <c r="AR193" s="63"/>
      <c r="AS193" s="63"/>
      <c r="AT193" s="63"/>
      <c r="AU193" s="63"/>
      <c r="AV193" s="63"/>
      <c r="AW193" s="63"/>
      <c r="AX193" s="63"/>
      <c r="AY193" s="63"/>
      <c r="AZ193" s="63"/>
      <c r="BA193" s="63"/>
      <c r="BB193" s="63"/>
      <c r="BF193" s="63"/>
      <c r="BG193" s="63"/>
      <c r="BI193" s="100"/>
      <c r="BJ193" s="100"/>
      <c r="BN193" s="63"/>
      <c r="CA193" s="51">
        <v>142</v>
      </c>
    </row>
    <row r="194" spans="1:79" s="49" customFormat="1" ht="23.25" customHeight="1">
      <c r="A194" s="63"/>
      <c r="F194" s="63"/>
      <c r="G194" s="62"/>
      <c r="H194" s="62"/>
      <c r="I194" s="62"/>
      <c r="J194" s="63"/>
      <c r="K194" s="63"/>
      <c r="L194" s="63"/>
      <c r="M194" s="74"/>
      <c r="N194" s="75"/>
      <c r="O194" s="75"/>
      <c r="P194" s="74"/>
      <c r="AF194" s="63"/>
      <c r="AG194" s="63"/>
      <c r="AH194" s="63"/>
      <c r="AI194" s="100"/>
      <c r="AJ194" s="63"/>
      <c r="AK194" s="63"/>
      <c r="AL194" s="63"/>
      <c r="AM194" s="63"/>
      <c r="AN194" s="63"/>
      <c r="AO194" s="63"/>
      <c r="AP194" s="63"/>
      <c r="AQ194" s="63"/>
      <c r="AR194" s="63"/>
      <c r="AS194" s="63"/>
      <c r="AT194" s="63"/>
      <c r="AU194" s="63"/>
      <c r="AV194" s="63"/>
      <c r="AW194" s="63"/>
      <c r="AX194" s="63"/>
      <c r="AY194" s="63"/>
      <c r="AZ194" s="63"/>
      <c r="BA194" s="63"/>
      <c r="BB194" s="63"/>
      <c r="BF194" s="63"/>
      <c r="BG194" s="63"/>
      <c r="BI194" s="100"/>
      <c r="BJ194" s="100"/>
      <c r="BN194" s="63"/>
      <c r="CA194" s="51">
        <v>143</v>
      </c>
    </row>
    <row r="195" spans="1:79" s="49" customFormat="1" ht="23.25" customHeight="1">
      <c r="A195" s="63"/>
      <c r="F195" s="63"/>
      <c r="G195" s="62"/>
      <c r="H195" s="62"/>
      <c r="I195" s="62"/>
      <c r="J195" s="63"/>
      <c r="K195" s="63"/>
      <c r="L195" s="63"/>
      <c r="M195" s="74"/>
      <c r="N195" s="75"/>
      <c r="O195" s="75"/>
      <c r="P195" s="74"/>
      <c r="AF195" s="63"/>
      <c r="AG195" s="63"/>
      <c r="AH195" s="63"/>
      <c r="AI195" s="100"/>
      <c r="AJ195" s="63"/>
      <c r="AK195" s="63"/>
      <c r="AL195" s="63"/>
      <c r="AM195" s="63"/>
      <c r="AN195" s="63"/>
      <c r="AO195" s="63"/>
      <c r="AP195" s="63"/>
      <c r="AQ195" s="63"/>
      <c r="AR195" s="63"/>
      <c r="AS195" s="63"/>
      <c r="AT195" s="63"/>
      <c r="AU195" s="63"/>
      <c r="AV195" s="63"/>
      <c r="AW195" s="63"/>
      <c r="AX195" s="63"/>
      <c r="AY195" s="63"/>
      <c r="AZ195" s="63"/>
      <c r="BA195" s="63"/>
      <c r="BB195" s="63"/>
      <c r="BF195" s="63"/>
      <c r="BG195" s="63"/>
      <c r="BI195" s="100"/>
      <c r="BJ195" s="100"/>
      <c r="BN195" s="63"/>
      <c r="CA195" s="51">
        <v>144</v>
      </c>
    </row>
    <row r="196" spans="1:79" s="49" customFormat="1" ht="23.25" customHeight="1">
      <c r="A196" s="63"/>
      <c r="F196" s="63"/>
      <c r="G196" s="62"/>
      <c r="H196" s="62"/>
      <c r="I196" s="62"/>
      <c r="J196" s="63"/>
      <c r="K196" s="63"/>
      <c r="L196" s="63"/>
      <c r="M196" s="74"/>
      <c r="N196" s="75"/>
      <c r="O196" s="75"/>
      <c r="P196" s="74"/>
      <c r="AF196" s="63"/>
      <c r="AG196" s="63"/>
      <c r="AH196" s="63"/>
      <c r="AI196" s="100"/>
      <c r="AJ196" s="63"/>
      <c r="AK196" s="63"/>
      <c r="AL196" s="63"/>
      <c r="AM196" s="63"/>
      <c r="AN196" s="63"/>
      <c r="AO196" s="63"/>
      <c r="AP196" s="63"/>
      <c r="AQ196" s="63"/>
      <c r="AR196" s="63"/>
      <c r="AS196" s="63"/>
      <c r="AT196" s="63"/>
      <c r="AU196" s="63"/>
      <c r="AV196" s="63"/>
      <c r="AW196" s="63"/>
      <c r="AX196" s="63"/>
      <c r="AY196" s="63"/>
      <c r="AZ196" s="63"/>
      <c r="BA196" s="63"/>
      <c r="BB196" s="63"/>
      <c r="BF196" s="63"/>
      <c r="BG196" s="63"/>
      <c r="BI196" s="100"/>
      <c r="BJ196" s="100"/>
      <c r="BN196" s="63"/>
      <c r="CA196" s="51">
        <v>145</v>
      </c>
    </row>
    <row r="197" spans="1:79" s="49" customFormat="1" ht="23.25" customHeight="1">
      <c r="A197" s="63"/>
      <c r="F197" s="63"/>
      <c r="G197" s="62"/>
      <c r="H197" s="62"/>
      <c r="I197" s="62"/>
      <c r="J197" s="63"/>
      <c r="K197" s="63"/>
      <c r="L197" s="63"/>
      <c r="M197" s="74"/>
      <c r="N197" s="75"/>
      <c r="O197" s="75"/>
      <c r="P197" s="74"/>
      <c r="AF197" s="63"/>
      <c r="AG197" s="63"/>
      <c r="AH197" s="63"/>
      <c r="AI197" s="100"/>
      <c r="AJ197" s="63"/>
      <c r="AK197" s="63"/>
      <c r="AL197" s="63"/>
      <c r="AM197" s="63"/>
      <c r="AN197" s="63"/>
      <c r="AO197" s="63"/>
      <c r="AP197" s="63"/>
      <c r="AQ197" s="63"/>
      <c r="AR197" s="63"/>
      <c r="AS197" s="63"/>
      <c r="AT197" s="63"/>
      <c r="AU197" s="63"/>
      <c r="AV197" s="63"/>
      <c r="AW197" s="63"/>
      <c r="AX197" s="63"/>
      <c r="AY197" s="63"/>
      <c r="AZ197" s="63"/>
      <c r="BA197" s="63"/>
      <c r="BB197" s="63"/>
      <c r="BF197" s="63"/>
      <c r="BG197" s="63"/>
      <c r="BI197" s="100"/>
      <c r="BJ197" s="100"/>
      <c r="BN197" s="63"/>
      <c r="CA197" s="51">
        <v>146</v>
      </c>
    </row>
    <row r="198" spans="1:79" s="49" customFormat="1" ht="23.25" customHeight="1">
      <c r="A198" s="63"/>
      <c r="F198" s="63"/>
      <c r="G198" s="62"/>
      <c r="H198" s="62"/>
      <c r="I198" s="62"/>
      <c r="J198" s="63"/>
      <c r="K198" s="63"/>
      <c r="L198" s="63"/>
      <c r="M198" s="74"/>
      <c r="N198" s="75"/>
      <c r="O198" s="75"/>
      <c r="P198" s="74"/>
      <c r="AF198" s="63"/>
      <c r="AG198" s="63"/>
      <c r="AH198" s="63"/>
      <c r="AI198" s="100"/>
      <c r="AJ198" s="63"/>
      <c r="AK198" s="63"/>
      <c r="AL198" s="63"/>
      <c r="AM198" s="63"/>
      <c r="AN198" s="63"/>
      <c r="AO198" s="63"/>
      <c r="AP198" s="63"/>
      <c r="AQ198" s="63"/>
      <c r="AR198" s="63"/>
      <c r="AS198" s="63"/>
      <c r="AT198" s="63"/>
      <c r="AU198" s="63"/>
      <c r="AV198" s="63"/>
      <c r="AW198" s="63"/>
      <c r="AX198" s="63"/>
      <c r="AY198" s="63"/>
      <c r="AZ198" s="63"/>
      <c r="BA198" s="63"/>
      <c r="BB198" s="63"/>
      <c r="BF198" s="63"/>
      <c r="BG198" s="63"/>
      <c r="BI198" s="100"/>
      <c r="BJ198" s="100"/>
      <c r="BN198" s="63"/>
      <c r="CA198" s="51">
        <v>147</v>
      </c>
    </row>
    <row r="199" spans="1:79" s="49" customFormat="1" ht="23.25" customHeight="1">
      <c r="A199" s="63"/>
      <c r="F199" s="63"/>
      <c r="G199" s="62"/>
      <c r="H199" s="62"/>
      <c r="I199" s="62"/>
      <c r="J199" s="63"/>
      <c r="K199" s="63"/>
      <c r="L199" s="63"/>
      <c r="M199" s="74"/>
      <c r="N199" s="75"/>
      <c r="O199" s="75"/>
      <c r="P199" s="74"/>
      <c r="AF199" s="63"/>
      <c r="AG199" s="63"/>
      <c r="AH199" s="63"/>
      <c r="AI199" s="100"/>
      <c r="AJ199" s="63"/>
      <c r="AK199" s="63"/>
      <c r="AL199" s="63"/>
      <c r="AM199" s="63"/>
      <c r="AN199" s="63"/>
      <c r="AO199" s="63"/>
      <c r="AP199" s="63"/>
      <c r="AQ199" s="63"/>
      <c r="AR199" s="63"/>
      <c r="AS199" s="63"/>
      <c r="AT199" s="63"/>
      <c r="AU199" s="63"/>
      <c r="AV199" s="63"/>
      <c r="AW199" s="63"/>
      <c r="AX199" s="63"/>
      <c r="AY199" s="63"/>
      <c r="AZ199" s="63"/>
      <c r="BA199" s="63"/>
      <c r="BB199" s="63"/>
      <c r="BF199" s="63"/>
      <c r="BG199" s="63"/>
      <c r="BI199" s="100"/>
      <c r="BJ199" s="100"/>
      <c r="BN199" s="63"/>
      <c r="CA199" s="51">
        <v>148</v>
      </c>
    </row>
    <row r="200" spans="1:79" s="49" customFormat="1" ht="23.25" customHeight="1">
      <c r="A200" s="63"/>
      <c r="F200" s="63"/>
      <c r="G200" s="62"/>
      <c r="H200" s="62"/>
      <c r="I200" s="62"/>
      <c r="J200" s="63"/>
      <c r="K200" s="63"/>
      <c r="L200" s="63"/>
      <c r="M200" s="74"/>
      <c r="N200" s="75"/>
      <c r="O200" s="75"/>
      <c r="P200" s="74"/>
      <c r="AF200" s="63"/>
      <c r="AG200" s="63"/>
      <c r="AH200" s="63"/>
      <c r="AI200" s="100"/>
      <c r="AJ200" s="63"/>
      <c r="AK200" s="63"/>
      <c r="AL200" s="63"/>
      <c r="AM200" s="63"/>
      <c r="AN200" s="63"/>
      <c r="AO200" s="63"/>
      <c r="AP200" s="63"/>
      <c r="AQ200" s="63"/>
      <c r="AR200" s="63"/>
      <c r="AS200" s="63"/>
      <c r="AT200" s="63"/>
      <c r="AU200" s="63"/>
      <c r="AV200" s="63"/>
      <c r="AW200" s="63"/>
      <c r="AX200" s="63"/>
      <c r="AY200" s="63"/>
      <c r="AZ200" s="63"/>
      <c r="BA200" s="63"/>
      <c r="BB200" s="63"/>
      <c r="BF200" s="63"/>
      <c r="BG200" s="63"/>
      <c r="BI200" s="100"/>
      <c r="BJ200" s="100"/>
      <c r="BN200" s="63"/>
      <c r="CA200" s="51">
        <v>149</v>
      </c>
    </row>
    <row r="201" spans="1:79" s="49" customFormat="1" ht="23.25" customHeight="1">
      <c r="A201" s="63"/>
      <c r="F201" s="63"/>
      <c r="G201" s="62"/>
      <c r="H201" s="62"/>
      <c r="I201" s="62"/>
      <c r="J201" s="63"/>
      <c r="K201" s="63"/>
      <c r="L201" s="63"/>
      <c r="M201" s="74"/>
      <c r="N201" s="75"/>
      <c r="O201" s="75"/>
      <c r="P201" s="74"/>
      <c r="AF201" s="63"/>
      <c r="AG201" s="63"/>
      <c r="AH201" s="63"/>
      <c r="AI201" s="100"/>
      <c r="AJ201" s="63"/>
      <c r="AK201" s="63"/>
      <c r="AL201" s="63"/>
      <c r="AM201" s="63"/>
      <c r="AN201" s="63"/>
      <c r="AO201" s="63"/>
      <c r="AP201" s="63"/>
      <c r="AQ201" s="63"/>
      <c r="AR201" s="63"/>
      <c r="AS201" s="63"/>
      <c r="AT201" s="63"/>
      <c r="AU201" s="63"/>
      <c r="AV201" s="63"/>
      <c r="AW201" s="63"/>
      <c r="AX201" s="63"/>
      <c r="AY201" s="63"/>
      <c r="AZ201" s="63"/>
      <c r="BA201" s="63"/>
      <c r="BB201" s="63"/>
      <c r="BF201" s="63"/>
      <c r="BG201" s="63"/>
      <c r="BI201" s="100"/>
      <c r="BJ201" s="100"/>
      <c r="BN201" s="63"/>
      <c r="CA201" s="51">
        <v>150</v>
      </c>
    </row>
    <row r="202" spans="1:79" s="49" customFormat="1" ht="23.25" customHeight="1">
      <c r="A202" s="63"/>
      <c r="F202" s="63"/>
      <c r="G202" s="62"/>
      <c r="H202" s="62"/>
      <c r="I202" s="62"/>
      <c r="J202" s="63"/>
      <c r="K202" s="63"/>
      <c r="L202" s="63"/>
      <c r="M202" s="74"/>
      <c r="N202" s="75"/>
      <c r="O202" s="75"/>
      <c r="P202" s="74"/>
      <c r="AF202" s="63"/>
      <c r="AG202" s="63"/>
      <c r="AH202" s="63"/>
      <c r="AI202" s="100"/>
      <c r="AJ202" s="63"/>
      <c r="AK202" s="63"/>
      <c r="AL202" s="63"/>
      <c r="AM202" s="63"/>
      <c r="AN202" s="63"/>
      <c r="AO202" s="63"/>
      <c r="AP202" s="63"/>
      <c r="AQ202" s="63"/>
      <c r="AR202" s="63"/>
      <c r="AS202" s="63"/>
      <c r="AT202" s="63"/>
      <c r="AU202" s="63"/>
      <c r="AV202" s="63"/>
      <c r="AW202" s="63"/>
      <c r="AX202" s="63"/>
      <c r="AY202" s="63"/>
      <c r="AZ202" s="63"/>
      <c r="BA202" s="63"/>
      <c r="BB202" s="63"/>
      <c r="BF202" s="63"/>
      <c r="BG202" s="63"/>
      <c r="BI202" s="100"/>
      <c r="BJ202" s="100"/>
      <c r="BN202" s="63"/>
      <c r="CA202" s="51">
        <v>151</v>
      </c>
    </row>
    <row r="203" spans="1:79" s="49" customFormat="1" ht="23.25" customHeight="1">
      <c r="A203" s="63"/>
      <c r="F203" s="63"/>
      <c r="G203" s="62"/>
      <c r="H203" s="62"/>
      <c r="I203" s="62"/>
      <c r="J203" s="63"/>
      <c r="K203" s="63"/>
      <c r="L203" s="63"/>
      <c r="M203" s="74"/>
      <c r="N203" s="75"/>
      <c r="O203" s="75"/>
      <c r="P203" s="74"/>
      <c r="AF203" s="63"/>
      <c r="AG203" s="63"/>
      <c r="AH203" s="63"/>
      <c r="AI203" s="100"/>
      <c r="AJ203" s="63"/>
      <c r="AK203" s="63"/>
      <c r="AL203" s="63"/>
      <c r="AM203" s="63"/>
      <c r="AN203" s="63"/>
      <c r="AO203" s="63"/>
      <c r="AP203" s="63"/>
      <c r="AQ203" s="63"/>
      <c r="AR203" s="63"/>
      <c r="AS203" s="63"/>
      <c r="AT203" s="63"/>
      <c r="AU203" s="63"/>
      <c r="AV203" s="63"/>
      <c r="AW203" s="63"/>
      <c r="AX203" s="63"/>
      <c r="AY203" s="63"/>
      <c r="AZ203" s="63"/>
      <c r="BA203" s="63"/>
      <c r="BB203" s="63"/>
      <c r="BF203" s="63"/>
      <c r="BG203" s="63"/>
      <c r="BI203" s="100"/>
      <c r="BJ203" s="100"/>
      <c r="BN203" s="63"/>
      <c r="CA203" s="51">
        <v>152</v>
      </c>
    </row>
    <row r="204" spans="1:79" s="49" customFormat="1" ht="23.25" customHeight="1">
      <c r="A204" s="63"/>
      <c r="F204" s="63"/>
      <c r="G204" s="62"/>
      <c r="H204" s="62"/>
      <c r="I204" s="62"/>
      <c r="J204" s="63"/>
      <c r="K204" s="63"/>
      <c r="L204" s="63"/>
      <c r="M204" s="74"/>
      <c r="N204" s="75"/>
      <c r="O204" s="75"/>
      <c r="P204" s="74"/>
      <c r="AF204" s="63"/>
      <c r="AG204" s="63"/>
      <c r="AH204" s="63"/>
      <c r="AI204" s="100"/>
      <c r="AJ204" s="63"/>
      <c r="AK204" s="63"/>
      <c r="AL204" s="63"/>
      <c r="AM204" s="63"/>
      <c r="AN204" s="63"/>
      <c r="AO204" s="63"/>
      <c r="AP204" s="63"/>
      <c r="AQ204" s="63"/>
      <c r="AR204" s="63"/>
      <c r="AS204" s="63"/>
      <c r="AT204" s="63"/>
      <c r="AU204" s="63"/>
      <c r="AV204" s="63"/>
      <c r="AW204" s="63"/>
      <c r="AX204" s="63"/>
      <c r="AY204" s="63"/>
      <c r="AZ204" s="63"/>
      <c r="BA204" s="63"/>
      <c r="BB204" s="63"/>
      <c r="BF204" s="63"/>
      <c r="BG204" s="63"/>
      <c r="BI204" s="100"/>
      <c r="BJ204" s="100"/>
      <c r="BN204" s="63"/>
      <c r="CA204" s="51">
        <v>153</v>
      </c>
    </row>
    <row r="205" spans="1:79" s="49" customFormat="1" ht="23.25" customHeight="1">
      <c r="A205" s="63"/>
      <c r="F205" s="63"/>
      <c r="G205" s="62"/>
      <c r="H205" s="62"/>
      <c r="I205" s="62"/>
      <c r="J205" s="63"/>
      <c r="K205" s="63"/>
      <c r="L205" s="63"/>
      <c r="M205" s="74"/>
      <c r="N205" s="75"/>
      <c r="O205" s="75"/>
      <c r="P205" s="74"/>
      <c r="AF205" s="63"/>
      <c r="AG205" s="63"/>
      <c r="AH205" s="63"/>
      <c r="AI205" s="100"/>
      <c r="AJ205" s="63"/>
      <c r="AK205" s="63"/>
      <c r="AL205" s="63"/>
      <c r="AM205" s="63"/>
      <c r="AN205" s="63"/>
      <c r="AO205" s="63"/>
      <c r="AP205" s="63"/>
      <c r="AQ205" s="63"/>
      <c r="AR205" s="63"/>
      <c r="AS205" s="63"/>
      <c r="AT205" s="63"/>
      <c r="AU205" s="63"/>
      <c r="AV205" s="63"/>
      <c r="AW205" s="63"/>
      <c r="AX205" s="63"/>
      <c r="AY205" s="63"/>
      <c r="AZ205" s="63"/>
      <c r="BA205" s="63"/>
      <c r="BB205" s="63"/>
      <c r="BF205" s="63"/>
      <c r="BG205" s="63"/>
      <c r="BI205" s="100"/>
      <c r="BJ205" s="100"/>
      <c r="BN205" s="63"/>
      <c r="CA205" s="51">
        <v>154</v>
      </c>
    </row>
    <row r="206" spans="1:79" s="49" customFormat="1" ht="23.25" customHeight="1">
      <c r="A206" s="63"/>
      <c r="F206" s="63"/>
      <c r="G206" s="62"/>
      <c r="H206" s="62"/>
      <c r="I206" s="62"/>
      <c r="J206" s="63"/>
      <c r="K206" s="63"/>
      <c r="L206" s="63"/>
      <c r="M206" s="74"/>
      <c r="N206" s="75"/>
      <c r="O206" s="75"/>
      <c r="P206" s="74"/>
      <c r="AF206" s="63"/>
      <c r="AG206" s="63"/>
      <c r="AH206" s="63"/>
      <c r="AI206" s="100"/>
      <c r="AJ206" s="63"/>
      <c r="AK206" s="63"/>
      <c r="AL206" s="63"/>
      <c r="AM206" s="63"/>
      <c r="AN206" s="63"/>
      <c r="AO206" s="63"/>
      <c r="AP206" s="63"/>
      <c r="AQ206" s="63"/>
      <c r="AR206" s="63"/>
      <c r="AS206" s="63"/>
      <c r="AT206" s="63"/>
      <c r="AU206" s="63"/>
      <c r="AV206" s="63"/>
      <c r="AW206" s="63"/>
      <c r="AX206" s="63"/>
      <c r="AY206" s="63"/>
      <c r="AZ206" s="63"/>
      <c r="BA206" s="63"/>
      <c r="BB206" s="63"/>
      <c r="BF206" s="63"/>
      <c r="BG206" s="63"/>
      <c r="BI206" s="100"/>
      <c r="BJ206" s="100"/>
      <c r="BN206" s="63"/>
      <c r="CA206" s="51">
        <v>155</v>
      </c>
    </row>
    <row r="207" spans="1:79" s="49" customFormat="1" ht="23.25" customHeight="1">
      <c r="A207" s="63"/>
      <c r="F207" s="63"/>
      <c r="G207" s="62"/>
      <c r="H207" s="62"/>
      <c r="I207" s="62"/>
      <c r="J207" s="63"/>
      <c r="K207" s="63"/>
      <c r="L207" s="63"/>
      <c r="M207" s="74"/>
      <c r="N207" s="75"/>
      <c r="O207" s="75"/>
      <c r="P207" s="74"/>
      <c r="AF207" s="63"/>
      <c r="AG207" s="63"/>
      <c r="AH207" s="63"/>
      <c r="AI207" s="100"/>
      <c r="AJ207" s="63"/>
      <c r="AK207" s="63"/>
      <c r="AL207" s="63"/>
      <c r="AM207" s="63"/>
      <c r="AN207" s="63"/>
      <c r="AO207" s="63"/>
      <c r="AP207" s="63"/>
      <c r="AQ207" s="63"/>
      <c r="AR207" s="63"/>
      <c r="AS207" s="63"/>
      <c r="AT207" s="63"/>
      <c r="AU207" s="63"/>
      <c r="AV207" s="63"/>
      <c r="AW207" s="63"/>
      <c r="AX207" s="63"/>
      <c r="AY207" s="63"/>
      <c r="AZ207" s="63"/>
      <c r="BA207" s="63"/>
      <c r="BB207" s="63"/>
      <c r="BF207" s="63"/>
      <c r="BG207" s="63"/>
      <c r="BI207" s="100"/>
      <c r="BJ207" s="100"/>
      <c r="BN207" s="63"/>
      <c r="CA207" s="51">
        <v>156</v>
      </c>
    </row>
    <row r="208" spans="1:79" s="49" customFormat="1" ht="23.25" customHeight="1">
      <c r="A208" s="63"/>
      <c r="F208" s="63"/>
      <c r="G208" s="62"/>
      <c r="H208" s="62"/>
      <c r="I208" s="62"/>
      <c r="J208" s="63"/>
      <c r="K208" s="63"/>
      <c r="L208" s="63"/>
      <c r="M208" s="74"/>
      <c r="N208" s="75"/>
      <c r="O208" s="75"/>
      <c r="P208" s="74"/>
      <c r="AF208" s="63"/>
      <c r="AG208" s="63"/>
      <c r="AH208" s="63"/>
      <c r="AI208" s="100"/>
      <c r="AJ208" s="63"/>
      <c r="AK208" s="63"/>
      <c r="AL208" s="63"/>
      <c r="AM208" s="63"/>
      <c r="AN208" s="63"/>
      <c r="AO208" s="63"/>
      <c r="AP208" s="63"/>
      <c r="AQ208" s="63"/>
      <c r="AR208" s="63"/>
      <c r="AS208" s="63"/>
      <c r="AT208" s="63"/>
      <c r="AU208" s="63"/>
      <c r="AV208" s="63"/>
      <c r="AW208" s="63"/>
      <c r="AX208" s="63"/>
      <c r="AY208" s="63"/>
      <c r="AZ208" s="63"/>
      <c r="BA208" s="63"/>
      <c r="BB208" s="63"/>
      <c r="BF208" s="63"/>
      <c r="BG208" s="63"/>
      <c r="BI208" s="100"/>
      <c r="BJ208" s="100"/>
      <c r="BN208" s="63"/>
      <c r="CA208" s="51">
        <v>157</v>
      </c>
    </row>
    <row r="209" spans="1:79" s="49" customFormat="1" ht="23.25" customHeight="1">
      <c r="A209" s="63"/>
      <c r="F209" s="63"/>
      <c r="G209" s="62"/>
      <c r="H209" s="62"/>
      <c r="I209" s="62"/>
      <c r="J209" s="63"/>
      <c r="K209" s="63"/>
      <c r="L209" s="63"/>
      <c r="M209" s="74"/>
      <c r="N209" s="75"/>
      <c r="O209" s="75"/>
      <c r="P209" s="74"/>
      <c r="AF209" s="63"/>
      <c r="AG209" s="63"/>
      <c r="AH209" s="63"/>
      <c r="AI209" s="100"/>
      <c r="AJ209" s="63"/>
      <c r="AK209" s="63"/>
      <c r="AL209" s="63"/>
      <c r="AM209" s="63"/>
      <c r="AN209" s="63"/>
      <c r="AO209" s="63"/>
      <c r="AP209" s="63"/>
      <c r="AQ209" s="63"/>
      <c r="AR209" s="63"/>
      <c r="AS209" s="63"/>
      <c r="AT209" s="63"/>
      <c r="AU209" s="63"/>
      <c r="AV209" s="63"/>
      <c r="AW209" s="63"/>
      <c r="AX209" s="63"/>
      <c r="AY209" s="63"/>
      <c r="AZ209" s="63"/>
      <c r="BA209" s="63"/>
      <c r="BB209" s="63"/>
      <c r="BF209" s="63"/>
      <c r="BG209" s="63"/>
      <c r="BI209" s="100"/>
      <c r="BJ209" s="100"/>
      <c r="BN209" s="63"/>
      <c r="CA209" s="51">
        <v>158</v>
      </c>
    </row>
    <row r="210" spans="1:79" s="49" customFormat="1" ht="23.25" customHeight="1">
      <c r="A210" s="63"/>
      <c r="F210" s="63"/>
      <c r="G210" s="62"/>
      <c r="H210" s="62"/>
      <c r="I210" s="62"/>
      <c r="J210" s="63"/>
      <c r="K210" s="63"/>
      <c r="L210" s="63"/>
      <c r="M210" s="74"/>
      <c r="N210" s="75"/>
      <c r="O210" s="75"/>
      <c r="P210" s="74"/>
      <c r="AF210" s="63"/>
      <c r="AG210" s="63"/>
      <c r="AH210" s="63"/>
      <c r="AI210" s="100"/>
      <c r="AJ210" s="63"/>
      <c r="AK210" s="63"/>
      <c r="AL210" s="63"/>
      <c r="AM210" s="63"/>
      <c r="AN210" s="63"/>
      <c r="AO210" s="63"/>
      <c r="AP210" s="63"/>
      <c r="AQ210" s="63"/>
      <c r="AR210" s="63"/>
      <c r="AS210" s="63"/>
      <c r="AT210" s="63"/>
      <c r="AU210" s="63"/>
      <c r="AV210" s="63"/>
      <c r="AW210" s="63"/>
      <c r="AX210" s="63"/>
      <c r="AY210" s="63"/>
      <c r="AZ210" s="63"/>
      <c r="BA210" s="63"/>
      <c r="BB210" s="63"/>
      <c r="BF210" s="63"/>
      <c r="BG210" s="63"/>
      <c r="BI210" s="100"/>
      <c r="BJ210" s="100"/>
      <c r="BN210" s="63"/>
      <c r="CA210" s="51">
        <v>159</v>
      </c>
    </row>
    <row r="211" spans="1:79" s="49" customFormat="1" ht="23.25" customHeight="1">
      <c r="A211" s="63"/>
      <c r="F211" s="63"/>
      <c r="G211" s="62"/>
      <c r="H211" s="62"/>
      <c r="I211" s="62"/>
      <c r="J211" s="63"/>
      <c r="K211" s="63"/>
      <c r="L211" s="63"/>
      <c r="M211" s="74"/>
      <c r="N211" s="75"/>
      <c r="O211" s="75"/>
      <c r="P211" s="74"/>
      <c r="AF211" s="63"/>
      <c r="AG211" s="63"/>
      <c r="AH211" s="63"/>
      <c r="AI211" s="100"/>
      <c r="AJ211" s="63"/>
      <c r="AK211" s="63"/>
      <c r="AL211" s="63"/>
      <c r="AM211" s="63"/>
      <c r="AN211" s="63"/>
      <c r="AO211" s="63"/>
      <c r="AP211" s="63"/>
      <c r="AQ211" s="63"/>
      <c r="AR211" s="63"/>
      <c r="AS211" s="63"/>
      <c r="AT211" s="63"/>
      <c r="AU211" s="63"/>
      <c r="AV211" s="63"/>
      <c r="AW211" s="63"/>
      <c r="AX211" s="63"/>
      <c r="AY211" s="63"/>
      <c r="AZ211" s="63"/>
      <c r="BA211" s="63"/>
      <c r="BB211" s="63"/>
      <c r="BF211" s="63"/>
      <c r="BG211" s="63"/>
      <c r="BI211" s="100"/>
      <c r="BJ211" s="100"/>
      <c r="BN211" s="63"/>
      <c r="CA211" s="51">
        <v>160</v>
      </c>
    </row>
    <row r="212" spans="1:79" s="49" customFormat="1" ht="23.25" customHeight="1">
      <c r="A212" s="63"/>
      <c r="F212" s="63"/>
      <c r="G212" s="62"/>
      <c r="H212" s="62"/>
      <c r="I212" s="62"/>
      <c r="J212" s="63"/>
      <c r="K212" s="63"/>
      <c r="L212" s="63"/>
      <c r="M212" s="74"/>
      <c r="N212" s="75"/>
      <c r="O212" s="75"/>
      <c r="P212" s="74"/>
      <c r="AF212" s="63"/>
      <c r="AG212" s="63"/>
      <c r="AH212" s="63"/>
      <c r="AI212" s="100"/>
      <c r="AJ212" s="63"/>
      <c r="AK212" s="63"/>
      <c r="AL212" s="63"/>
      <c r="AM212" s="63"/>
      <c r="AN212" s="63"/>
      <c r="AO212" s="63"/>
      <c r="AP212" s="63"/>
      <c r="AQ212" s="63"/>
      <c r="AR212" s="63"/>
      <c r="AS212" s="63"/>
      <c r="AT212" s="63"/>
      <c r="AU212" s="63"/>
      <c r="AV212" s="63"/>
      <c r="AW212" s="63"/>
      <c r="AX212" s="63"/>
      <c r="AY212" s="63"/>
      <c r="AZ212" s="63"/>
      <c r="BA212" s="63"/>
      <c r="BB212" s="63"/>
      <c r="BF212" s="63"/>
      <c r="BG212" s="63"/>
      <c r="BI212" s="100"/>
      <c r="BJ212" s="100"/>
      <c r="BN212" s="63"/>
      <c r="CA212" s="51">
        <v>161</v>
      </c>
    </row>
    <row r="213" spans="1:79" s="49" customFormat="1" ht="23.25" customHeight="1">
      <c r="A213" s="63"/>
      <c r="F213" s="63"/>
      <c r="G213" s="62"/>
      <c r="H213" s="62"/>
      <c r="I213" s="62"/>
      <c r="J213" s="63"/>
      <c r="K213" s="63"/>
      <c r="L213" s="63"/>
      <c r="M213" s="74"/>
      <c r="N213" s="75"/>
      <c r="O213" s="75"/>
      <c r="P213" s="74"/>
      <c r="AF213" s="63"/>
      <c r="AG213" s="63"/>
      <c r="AH213" s="63"/>
      <c r="AI213" s="100"/>
      <c r="AJ213" s="63"/>
      <c r="AK213" s="63"/>
      <c r="AL213" s="63"/>
      <c r="AM213" s="63"/>
      <c r="AN213" s="63"/>
      <c r="AO213" s="63"/>
      <c r="AP213" s="63"/>
      <c r="AQ213" s="63"/>
      <c r="AR213" s="63"/>
      <c r="AS213" s="63"/>
      <c r="AT213" s="63"/>
      <c r="AU213" s="63"/>
      <c r="AV213" s="63"/>
      <c r="AW213" s="63"/>
      <c r="AX213" s="63"/>
      <c r="AY213" s="63"/>
      <c r="AZ213" s="63"/>
      <c r="BA213" s="63"/>
      <c r="BB213" s="63"/>
      <c r="BF213" s="63"/>
      <c r="BG213" s="63"/>
      <c r="BI213" s="100"/>
      <c r="BJ213" s="100"/>
      <c r="BN213" s="63"/>
      <c r="CA213" s="51">
        <v>162</v>
      </c>
    </row>
    <row r="214" spans="1:79" s="49" customFormat="1" ht="23.25" customHeight="1">
      <c r="A214" s="63"/>
      <c r="F214" s="63"/>
      <c r="G214" s="62"/>
      <c r="H214" s="62"/>
      <c r="I214" s="62"/>
      <c r="J214" s="63"/>
      <c r="K214" s="63"/>
      <c r="L214" s="63"/>
      <c r="M214" s="74"/>
      <c r="N214" s="75"/>
      <c r="O214" s="75"/>
      <c r="P214" s="74"/>
      <c r="AF214" s="63"/>
      <c r="AG214" s="63"/>
      <c r="AH214" s="63"/>
      <c r="AI214" s="100"/>
      <c r="AJ214" s="63"/>
      <c r="AK214" s="63"/>
      <c r="AL214" s="63"/>
      <c r="AM214" s="63"/>
      <c r="AN214" s="63"/>
      <c r="AO214" s="63"/>
      <c r="AP214" s="63"/>
      <c r="AQ214" s="63"/>
      <c r="AR214" s="63"/>
      <c r="AS214" s="63"/>
      <c r="AT214" s="63"/>
      <c r="AU214" s="63"/>
      <c r="AV214" s="63"/>
      <c r="AW214" s="63"/>
      <c r="AX214" s="63"/>
      <c r="AY214" s="63"/>
      <c r="AZ214" s="63"/>
      <c r="BA214" s="63"/>
      <c r="BB214" s="63"/>
      <c r="BF214" s="63"/>
      <c r="BG214" s="63"/>
      <c r="BI214" s="100"/>
      <c r="BJ214" s="100"/>
      <c r="BN214" s="63"/>
      <c r="CA214" s="51">
        <v>163</v>
      </c>
    </row>
    <row r="215" spans="1:79" s="49" customFormat="1" ht="23.25" customHeight="1">
      <c r="A215" s="63"/>
      <c r="F215" s="63"/>
      <c r="G215" s="62"/>
      <c r="H215" s="62"/>
      <c r="I215" s="62"/>
      <c r="J215" s="63"/>
      <c r="K215" s="63"/>
      <c r="L215" s="63"/>
      <c r="M215" s="74"/>
      <c r="N215" s="75"/>
      <c r="O215" s="75"/>
      <c r="P215" s="74"/>
      <c r="AF215" s="63"/>
      <c r="AG215" s="63"/>
      <c r="AH215" s="63"/>
      <c r="AI215" s="100"/>
      <c r="AJ215" s="63"/>
      <c r="AK215" s="63"/>
      <c r="AL215" s="63"/>
      <c r="AM215" s="63"/>
      <c r="AN215" s="63"/>
      <c r="AO215" s="63"/>
      <c r="AP215" s="63"/>
      <c r="AQ215" s="63"/>
      <c r="AR215" s="63"/>
      <c r="AS215" s="63"/>
      <c r="AT215" s="63"/>
      <c r="AU215" s="63"/>
      <c r="AV215" s="63"/>
      <c r="AW215" s="63"/>
      <c r="AX215" s="63"/>
      <c r="AY215" s="63"/>
      <c r="AZ215" s="63"/>
      <c r="BA215" s="63"/>
      <c r="BB215" s="63"/>
      <c r="BF215" s="63"/>
      <c r="BG215" s="63"/>
      <c r="BI215" s="100"/>
      <c r="BJ215" s="100"/>
      <c r="BN215" s="63"/>
      <c r="CA215" s="51">
        <v>164</v>
      </c>
    </row>
    <row r="216" spans="1:79" s="49" customFormat="1" ht="23.25" customHeight="1">
      <c r="A216" s="63"/>
      <c r="F216" s="63"/>
      <c r="G216" s="62"/>
      <c r="H216" s="62"/>
      <c r="I216" s="62"/>
      <c r="J216" s="63"/>
      <c r="K216" s="63"/>
      <c r="L216" s="63"/>
      <c r="M216" s="74"/>
      <c r="N216" s="75"/>
      <c r="O216" s="75"/>
      <c r="P216" s="74"/>
      <c r="AF216" s="63"/>
      <c r="AG216" s="63"/>
      <c r="AH216" s="63"/>
      <c r="AI216" s="100"/>
      <c r="AJ216" s="63"/>
      <c r="AK216" s="63"/>
      <c r="AL216" s="63"/>
      <c r="AM216" s="63"/>
      <c r="AN216" s="63"/>
      <c r="AO216" s="63"/>
      <c r="AP216" s="63"/>
      <c r="AQ216" s="63"/>
      <c r="AR216" s="63"/>
      <c r="AS216" s="63"/>
      <c r="AT216" s="63"/>
      <c r="AU216" s="63"/>
      <c r="AV216" s="63"/>
      <c r="AW216" s="63"/>
      <c r="AX216" s="63"/>
      <c r="AY216" s="63"/>
      <c r="AZ216" s="63"/>
      <c r="BA216" s="63"/>
      <c r="BB216" s="63"/>
      <c r="BF216" s="63"/>
      <c r="BG216" s="63"/>
      <c r="BI216" s="100"/>
      <c r="BJ216" s="100"/>
      <c r="BN216" s="63"/>
      <c r="CA216" s="51">
        <v>165</v>
      </c>
    </row>
    <row r="217" spans="1:79" s="49" customFormat="1" ht="23.25" customHeight="1">
      <c r="A217" s="63"/>
      <c r="F217" s="63"/>
      <c r="G217" s="62"/>
      <c r="H217" s="62"/>
      <c r="I217" s="62"/>
      <c r="J217" s="63"/>
      <c r="K217" s="63"/>
      <c r="L217" s="63"/>
      <c r="M217" s="74"/>
      <c r="N217" s="75"/>
      <c r="O217" s="75"/>
      <c r="P217" s="74"/>
      <c r="AF217" s="63"/>
      <c r="AG217" s="63"/>
      <c r="AH217" s="63"/>
      <c r="AI217" s="100"/>
      <c r="AJ217" s="63"/>
      <c r="AK217" s="63"/>
      <c r="AL217" s="63"/>
      <c r="AM217" s="63"/>
      <c r="AN217" s="63"/>
      <c r="AO217" s="63"/>
      <c r="AP217" s="63"/>
      <c r="AQ217" s="63"/>
      <c r="AR217" s="63"/>
      <c r="AS217" s="63"/>
      <c r="AT217" s="63"/>
      <c r="AU217" s="63"/>
      <c r="AV217" s="63"/>
      <c r="AW217" s="63"/>
      <c r="AX217" s="63"/>
      <c r="AY217" s="63"/>
      <c r="AZ217" s="63"/>
      <c r="BA217" s="63"/>
      <c r="BB217" s="63"/>
      <c r="BF217" s="63"/>
      <c r="BG217" s="63"/>
      <c r="BI217" s="100"/>
      <c r="BJ217" s="100"/>
      <c r="BN217" s="63"/>
      <c r="CA217" s="51">
        <v>166</v>
      </c>
    </row>
    <row r="218" spans="1:79" s="49" customFormat="1" ht="23.25" customHeight="1">
      <c r="A218" s="63"/>
      <c r="F218" s="63"/>
      <c r="G218" s="62"/>
      <c r="H218" s="62"/>
      <c r="I218" s="62"/>
      <c r="J218" s="63"/>
      <c r="K218" s="63"/>
      <c r="L218" s="63"/>
      <c r="M218" s="74"/>
      <c r="N218" s="75"/>
      <c r="O218" s="75"/>
      <c r="P218" s="74"/>
      <c r="AF218" s="63"/>
      <c r="AG218" s="63"/>
      <c r="AH218" s="63"/>
      <c r="AI218" s="100"/>
      <c r="AJ218" s="63"/>
      <c r="AK218" s="63"/>
      <c r="AL218" s="63"/>
      <c r="AM218" s="63"/>
      <c r="AN218" s="63"/>
      <c r="AO218" s="63"/>
      <c r="AP218" s="63"/>
      <c r="AQ218" s="63"/>
      <c r="AR218" s="63"/>
      <c r="AS218" s="63"/>
      <c r="AT218" s="63"/>
      <c r="AU218" s="63"/>
      <c r="AV218" s="63"/>
      <c r="AW218" s="63"/>
      <c r="AX218" s="63"/>
      <c r="AY218" s="63"/>
      <c r="AZ218" s="63"/>
      <c r="BA218" s="63"/>
      <c r="BB218" s="63"/>
      <c r="BF218" s="63"/>
      <c r="BG218" s="63"/>
      <c r="BI218" s="100"/>
      <c r="BJ218" s="100"/>
      <c r="BN218" s="63"/>
      <c r="CA218" s="51">
        <v>167</v>
      </c>
    </row>
    <row r="219" spans="1:79" s="49" customFormat="1" ht="23.25" customHeight="1">
      <c r="A219" s="63"/>
      <c r="F219" s="63"/>
      <c r="G219" s="62"/>
      <c r="H219" s="62"/>
      <c r="I219" s="62"/>
      <c r="J219" s="63"/>
      <c r="K219" s="63"/>
      <c r="L219" s="63"/>
      <c r="M219" s="74"/>
      <c r="N219" s="75"/>
      <c r="O219" s="75"/>
      <c r="P219" s="74"/>
      <c r="AF219" s="63"/>
      <c r="AG219" s="63"/>
      <c r="AH219" s="63"/>
      <c r="AI219" s="100"/>
      <c r="AJ219" s="63"/>
      <c r="AK219" s="63"/>
      <c r="AL219" s="63"/>
      <c r="AM219" s="63"/>
      <c r="AN219" s="63"/>
      <c r="AO219" s="63"/>
      <c r="AP219" s="63"/>
      <c r="AQ219" s="63"/>
      <c r="AR219" s="63"/>
      <c r="AS219" s="63"/>
      <c r="AT219" s="63"/>
      <c r="AU219" s="63"/>
      <c r="AV219" s="63"/>
      <c r="AW219" s="63"/>
      <c r="AX219" s="63"/>
      <c r="AY219" s="63"/>
      <c r="AZ219" s="63"/>
      <c r="BA219" s="63"/>
      <c r="BB219" s="63"/>
      <c r="BF219" s="63"/>
      <c r="BG219" s="63"/>
      <c r="BI219" s="100"/>
      <c r="BJ219" s="100"/>
      <c r="BN219" s="63"/>
      <c r="CA219" s="51">
        <v>168</v>
      </c>
    </row>
    <row r="220" spans="1:79" s="49" customFormat="1" ht="23.25" customHeight="1">
      <c r="A220" s="63"/>
      <c r="F220" s="63"/>
      <c r="G220" s="62"/>
      <c r="H220" s="62"/>
      <c r="I220" s="62"/>
      <c r="J220" s="63"/>
      <c r="K220" s="63"/>
      <c r="L220" s="63"/>
      <c r="M220" s="74"/>
      <c r="N220" s="75"/>
      <c r="O220" s="75"/>
      <c r="P220" s="74"/>
      <c r="AF220" s="63"/>
      <c r="AG220" s="63"/>
      <c r="AH220" s="63"/>
      <c r="AI220" s="100"/>
      <c r="AJ220" s="63"/>
      <c r="AK220" s="63"/>
      <c r="AL220" s="63"/>
      <c r="AM220" s="63"/>
      <c r="AN220" s="63"/>
      <c r="AO220" s="63"/>
      <c r="AP220" s="63"/>
      <c r="AQ220" s="63"/>
      <c r="AR220" s="63"/>
      <c r="AS220" s="63"/>
      <c r="AT220" s="63"/>
      <c r="AU220" s="63"/>
      <c r="AV220" s="63"/>
      <c r="AW220" s="63"/>
      <c r="AX220" s="63"/>
      <c r="AY220" s="63"/>
      <c r="AZ220" s="63"/>
      <c r="BA220" s="63"/>
      <c r="BB220" s="63"/>
      <c r="BF220" s="63"/>
      <c r="BG220" s="63"/>
      <c r="BI220" s="100"/>
      <c r="BJ220" s="100"/>
      <c r="BN220" s="63"/>
      <c r="CA220" s="51">
        <v>169</v>
      </c>
    </row>
    <row r="221" spans="1:79" s="49" customFormat="1" ht="23.25" customHeight="1">
      <c r="A221" s="63"/>
      <c r="F221" s="63"/>
      <c r="G221" s="62"/>
      <c r="H221" s="62"/>
      <c r="I221" s="62"/>
      <c r="J221" s="63"/>
      <c r="K221" s="63"/>
      <c r="L221" s="63"/>
      <c r="M221" s="74"/>
      <c r="N221" s="75"/>
      <c r="O221" s="75"/>
      <c r="P221" s="74"/>
      <c r="AF221" s="63"/>
      <c r="AG221" s="63"/>
      <c r="AH221" s="63"/>
      <c r="AI221" s="100"/>
      <c r="AJ221" s="63"/>
      <c r="AK221" s="63"/>
      <c r="AL221" s="63"/>
      <c r="AM221" s="63"/>
      <c r="AN221" s="63"/>
      <c r="AO221" s="63"/>
      <c r="AP221" s="63"/>
      <c r="AQ221" s="63"/>
      <c r="AR221" s="63"/>
      <c r="AS221" s="63"/>
      <c r="AT221" s="63"/>
      <c r="AU221" s="63"/>
      <c r="AV221" s="63"/>
      <c r="AW221" s="63"/>
      <c r="AX221" s="63"/>
      <c r="AY221" s="63"/>
      <c r="AZ221" s="63"/>
      <c r="BA221" s="63"/>
      <c r="BB221" s="63"/>
      <c r="BF221" s="63"/>
      <c r="BG221" s="63"/>
      <c r="BI221" s="100"/>
      <c r="BJ221" s="100"/>
      <c r="BN221" s="63"/>
      <c r="CA221" s="51">
        <v>170</v>
      </c>
    </row>
    <row r="222" spans="1:79" s="49" customFormat="1" ht="23.25" customHeight="1">
      <c r="A222" s="63"/>
      <c r="F222" s="63"/>
      <c r="G222" s="62"/>
      <c r="H222" s="62"/>
      <c r="I222" s="62"/>
      <c r="J222" s="63"/>
      <c r="K222" s="63"/>
      <c r="L222" s="63"/>
      <c r="M222" s="74"/>
      <c r="N222" s="75"/>
      <c r="O222" s="75"/>
      <c r="P222" s="74"/>
      <c r="AF222" s="63"/>
      <c r="AG222" s="63"/>
      <c r="AH222" s="63"/>
      <c r="AI222" s="100"/>
      <c r="AJ222" s="63"/>
      <c r="AK222" s="63"/>
      <c r="AL222" s="63"/>
      <c r="AM222" s="63"/>
      <c r="AN222" s="63"/>
      <c r="AO222" s="63"/>
      <c r="AP222" s="63"/>
      <c r="AQ222" s="63"/>
      <c r="AR222" s="63"/>
      <c r="AS222" s="63"/>
      <c r="AT222" s="63"/>
      <c r="AU222" s="63"/>
      <c r="AV222" s="63"/>
      <c r="AW222" s="63"/>
      <c r="AX222" s="63"/>
      <c r="AY222" s="63"/>
      <c r="AZ222" s="63"/>
      <c r="BA222" s="63"/>
      <c r="BB222" s="63"/>
      <c r="BF222" s="63"/>
      <c r="BG222" s="63"/>
      <c r="BI222" s="100"/>
      <c r="BJ222" s="100"/>
      <c r="BN222" s="63"/>
      <c r="CA222" s="51">
        <v>171</v>
      </c>
    </row>
    <row r="223" spans="1:79" s="49" customFormat="1" ht="23.25" customHeight="1">
      <c r="A223" s="63"/>
      <c r="F223" s="63"/>
      <c r="G223" s="62"/>
      <c r="H223" s="62"/>
      <c r="I223" s="62"/>
      <c r="J223" s="63"/>
      <c r="K223" s="63"/>
      <c r="L223" s="63"/>
      <c r="M223" s="74"/>
      <c r="N223" s="75"/>
      <c r="O223" s="75"/>
      <c r="P223" s="74"/>
      <c r="AF223" s="63"/>
      <c r="AG223" s="63"/>
      <c r="AH223" s="63"/>
      <c r="AI223" s="100"/>
      <c r="AJ223" s="63"/>
      <c r="AK223" s="63"/>
      <c r="AL223" s="63"/>
      <c r="AM223" s="63"/>
      <c r="AN223" s="63"/>
      <c r="AO223" s="63"/>
      <c r="AP223" s="63"/>
      <c r="AQ223" s="63"/>
      <c r="AR223" s="63"/>
      <c r="AS223" s="63"/>
      <c r="AT223" s="63"/>
      <c r="AU223" s="63"/>
      <c r="AV223" s="63"/>
      <c r="AW223" s="63"/>
      <c r="AX223" s="63"/>
      <c r="AY223" s="63"/>
      <c r="AZ223" s="63"/>
      <c r="BA223" s="63"/>
      <c r="BB223" s="63"/>
      <c r="BF223" s="63"/>
      <c r="BG223" s="63"/>
      <c r="BI223" s="100"/>
      <c r="BJ223" s="100"/>
      <c r="BN223" s="63"/>
      <c r="CA223" s="51">
        <v>172</v>
      </c>
    </row>
    <row r="224" spans="1:79" s="49" customFormat="1" ht="23.25" customHeight="1">
      <c r="A224" s="63"/>
      <c r="F224" s="63"/>
      <c r="G224" s="62"/>
      <c r="H224" s="62"/>
      <c r="I224" s="62"/>
      <c r="J224" s="63"/>
      <c r="K224" s="63"/>
      <c r="L224" s="63"/>
      <c r="M224" s="74"/>
      <c r="N224" s="75"/>
      <c r="O224" s="75"/>
      <c r="P224" s="74"/>
      <c r="AF224" s="63"/>
      <c r="AG224" s="63"/>
      <c r="AH224" s="63"/>
      <c r="AI224" s="100"/>
      <c r="AJ224" s="63"/>
      <c r="AK224" s="63"/>
      <c r="AL224" s="63"/>
      <c r="AM224" s="63"/>
      <c r="AN224" s="63"/>
      <c r="AO224" s="63"/>
      <c r="AP224" s="63"/>
      <c r="AQ224" s="63"/>
      <c r="AR224" s="63"/>
      <c r="AS224" s="63"/>
      <c r="AT224" s="63"/>
      <c r="AU224" s="63"/>
      <c r="AV224" s="63"/>
      <c r="AW224" s="63"/>
      <c r="AX224" s="63"/>
      <c r="AY224" s="63"/>
      <c r="AZ224" s="63"/>
      <c r="BA224" s="63"/>
      <c r="BB224" s="63"/>
      <c r="BF224" s="63"/>
      <c r="BG224" s="63"/>
      <c r="BI224" s="100"/>
      <c r="BJ224" s="100"/>
      <c r="BN224" s="63"/>
      <c r="CA224" s="51">
        <v>173</v>
      </c>
    </row>
    <row r="225" spans="1:79" s="49" customFormat="1" ht="23.25" customHeight="1">
      <c r="A225" s="63"/>
      <c r="F225" s="63"/>
      <c r="G225" s="62"/>
      <c r="H225" s="62"/>
      <c r="I225" s="62"/>
      <c r="J225" s="63"/>
      <c r="K225" s="63"/>
      <c r="L225" s="63"/>
      <c r="M225" s="74"/>
      <c r="N225" s="75"/>
      <c r="O225" s="75"/>
      <c r="P225" s="74"/>
      <c r="AF225" s="63"/>
      <c r="AG225" s="63"/>
      <c r="AH225" s="63"/>
      <c r="AI225" s="100"/>
      <c r="AJ225" s="63"/>
      <c r="AK225" s="63"/>
      <c r="AL225" s="63"/>
      <c r="AM225" s="63"/>
      <c r="AN225" s="63"/>
      <c r="AO225" s="63"/>
      <c r="AP225" s="63"/>
      <c r="AQ225" s="63"/>
      <c r="AR225" s="63"/>
      <c r="AS225" s="63"/>
      <c r="AT225" s="63"/>
      <c r="AU225" s="63"/>
      <c r="AV225" s="63"/>
      <c r="AW225" s="63"/>
      <c r="AX225" s="63"/>
      <c r="AY225" s="63"/>
      <c r="AZ225" s="63"/>
      <c r="BA225" s="63"/>
      <c r="BB225" s="63"/>
      <c r="BF225" s="63"/>
      <c r="BG225" s="63"/>
      <c r="BI225" s="100"/>
      <c r="BJ225" s="100"/>
      <c r="BN225" s="63"/>
      <c r="CA225" s="51">
        <v>174</v>
      </c>
    </row>
    <row r="226" spans="1:79" s="49" customFormat="1" ht="23.25" customHeight="1">
      <c r="A226" s="63"/>
      <c r="F226" s="63"/>
      <c r="G226" s="62"/>
      <c r="H226" s="62"/>
      <c r="I226" s="62"/>
      <c r="J226" s="63"/>
      <c r="K226" s="63"/>
      <c r="L226" s="63"/>
      <c r="M226" s="74"/>
      <c r="N226" s="75"/>
      <c r="O226" s="75"/>
      <c r="P226" s="74"/>
      <c r="AF226" s="63"/>
      <c r="AG226" s="63"/>
      <c r="AH226" s="63"/>
      <c r="AI226" s="100"/>
      <c r="AJ226" s="63"/>
      <c r="AK226" s="63"/>
      <c r="AL226" s="63"/>
      <c r="AM226" s="63"/>
      <c r="AN226" s="63"/>
      <c r="AO226" s="63"/>
      <c r="AP226" s="63"/>
      <c r="AQ226" s="63"/>
      <c r="AR226" s="63"/>
      <c r="AS226" s="63"/>
      <c r="AT226" s="63"/>
      <c r="AU226" s="63"/>
      <c r="AV226" s="63"/>
      <c r="AW226" s="63"/>
      <c r="AX226" s="63"/>
      <c r="AY226" s="63"/>
      <c r="AZ226" s="63"/>
      <c r="BA226" s="63"/>
      <c r="BB226" s="63"/>
      <c r="BF226" s="63"/>
      <c r="BG226" s="63"/>
      <c r="BI226" s="100"/>
      <c r="BJ226" s="100"/>
      <c r="BN226" s="63"/>
      <c r="CA226" s="51">
        <v>175</v>
      </c>
    </row>
    <row r="227" spans="1:79" s="49" customFormat="1" ht="23.25" customHeight="1">
      <c r="A227" s="63"/>
      <c r="F227" s="63"/>
      <c r="G227" s="62"/>
      <c r="H227" s="62"/>
      <c r="I227" s="62"/>
      <c r="J227" s="63"/>
      <c r="K227" s="63"/>
      <c r="L227" s="63"/>
      <c r="M227" s="74"/>
      <c r="N227" s="75"/>
      <c r="O227" s="75"/>
      <c r="P227" s="74"/>
      <c r="AF227" s="63"/>
      <c r="AG227" s="63"/>
      <c r="AH227" s="63"/>
      <c r="AI227" s="100"/>
      <c r="AJ227" s="63"/>
      <c r="AK227" s="63"/>
      <c r="AL227" s="63"/>
      <c r="AM227" s="63"/>
      <c r="AN227" s="63"/>
      <c r="AO227" s="63"/>
      <c r="AP227" s="63"/>
      <c r="AQ227" s="63"/>
      <c r="AR227" s="63"/>
      <c r="AS227" s="63"/>
      <c r="AT227" s="63"/>
      <c r="AU227" s="63"/>
      <c r="AV227" s="63"/>
      <c r="AW227" s="63"/>
      <c r="AX227" s="63"/>
      <c r="AY227" s="63"/>
      <c r="AZ227" s="63"/>
      <c r="BA227" s="63"/>
      <c r="BB227" s="63"/>
      <c r="BF227" s="63"/>
      <c r="BG227" s="63"/>
      <c r="BI227" s="100"/>
      <c r="BJ227" s="100"/>
      <c r="BN227" s="63"/>
      <c r="CA227" s="51">
        <v>176</v>
      </c>
    </row>
    <row r="228" spans="1:79" s="49" customFormat="1" ht="23.25" customHeight="1">
      <c r="A228" s="63"/>
      <c r="F228" s="63"/>
      <c r="G228" s="62"/>
      <c r="H228" s="62"/>
      <c r="I228" s="62"/>
      <c r="J228" s="63"/>
      <c r="K228" s="63"/>
      <c r="L228" s="63"/>
      <c r="M228" s="74"/>
      <c r="N228" s="75"/>
      <c r="O228" s="75"/>
      <c r="P228" s="74"/>
      <c r="AF228" s="63"/>
      <c r="AG228" s="63"/>
      <c r="AH228" s="63"/>
      <c r="AI228" s="100"/>
      <c r="AJ228" s="63"/>
      <c r="AK228" s="63"/>
      <c r="AL228" s="63"/>
      <c r="AM228" s="63"/>
      <c r="AN228" s="63"/>
      <c r="AO228" s="63"/>
      <c r="AP228" s="63"/>
      <c r="AQ228" s="63"/>
      <c r="AR228" s="63"/>
      <c r="AS228" s="63"/>
      <c r="AT228" s="63"/>
      <c r="AU228" s="63"/>
      <c r="AV228" s="63"/>
      <c r="AW228" s="63"/>
      <c r="AX228" s="63"/>
      <c r="AY228" s="63"/>
      <c r="AZ228" s="63"/>
      <c r="BA228" s="63"/>
      <c r="BB228" s="63"/>
      <c r="BF228" s="63"/>
      <c r="BG228" s="63"/>
      <c r="BI228" s="100"/>
      <c r="BJ228" s="100"/>
      <c r="BN228" s="63"/>
      <c r="CA228" s="51">
        <v>177</v>
      </c>
    </row>
    <row r="229" spans="1:79" s="49" customFormat="1" ht="23.25" customHeight="1">
      <c r="A229" s="63"/>
      <c r="F229" s="63"/>
      <c r="G229" s="62"/>
      <c r="H229" s="62"/>
      <c r="I229" s="62"/>
      <c r="J229" s="63"/>
      <c r="K229" s="63"/>
      <c r="L229" s="63"/>
      <c r="M229" s="74"/>
      <c r="N229" s="75"/>
      <c r="O229" s="75"/>
      <c r="P229" s="74"/>
      <c r="AF229" s="63"/>
      <c r="AG229" s="63"/>
      <c r="AH229" s="63"/>
      <c r="AI229" s="100"/>
      <c r="AJ229" s="63"/>
      <c r="AK229" s="63"/>
      <c r="AL229" s="63"/>
      <c r="AM229" s="63"/>
      <c r="AN229" s="63"/>
      <c r="AO229" s="63"/>
      <c r="AP229" s="63"/>
      <c r="AQ229" s="63"/>
      <c r="AR229" s="63"/>
      <c r="AS229" s="63"/>
      <c r="AT229" s="63"/>
      <c r="AU229" s="63"/>
      <c r="AV229" s="63"/>
      <c r="AW229" s="63"/>
      <c r="AX229" s="63"/>
      <c r="AY229" s="63"/>
      <c r="AZ229" s="63"/>
      <c r="BA229" s="63"/>
      <c r="BB229" s="63"/>
      <c r="BF229" s="63"/>
      <c r="BG229" s="63"/>
      <c r="BI229" s="100"/>
      <c r="BJ229" s="100"/>
      <c r="BN229" s="63"/>
      <c r="CA229" s="51">
        <v>178</v>
      </c>
    </row>
    <row r="230" spans="1:79" s="49" customFormat="1" ht="23.25" customHeight="1">
      <c r="A230" s="63"/>
      <c r="F230" s="63"/>
      <c r="G230" s="62"/>
      <c r="H230" s="62"/>
      <c r="I230" s="62"/>
      <c r="J230" s="63"/>
      <c r="K230" s="63"/>
      <c r="L230" s="63"/>
      <c r="M230" s="74"/>
      <c r="N230" s="75"/>
      <c r="O230" s="75"/>
      <c r="P230" s="74"/>
      <c r="AF230" s="63"/>
      <c r="AG230" s="63"/>
      <c r="AH230" s="63"/>
      <c r="AI230" s="100"/>
      <c r="AJ230" s="63"/>
      <c r="AK230" s="63"/>
      <c r="AL230" s="63"/>
      <c r="AM230" s="63"/>
      <c r="AN230" s="63"/>
      <c r="AO230" s="63"/>
      <c r="AP230" s="63"/>
      <c r="AQ230" s="63"/>
      <c r="AR230" s="63"/>
      <c r="AS230" s="63"/>
      <c r="AT230" s="63"/>
      <c r="AU230" s="63"/>
      <c r="AV230" s="63"/>
      <c r="AW230" s="63"/>
      <c r="AX230" s="63"/>
      <c r="AY230" s="63"/>
      <c r="AZ230" s="63"/>
      <c r="BA230" s="63"/>
      <c r="BB230" s="63"/>
      <c r="BF230" s="63"/>
      <c r="BG230" s="63"/>
      <c r="BI230" s="100"/>
      <c r="BJ230" s="100"/>
      <c r="BN230" s="63"/>
      <c r="CA230" s="51">
        <v>179</v>
      </c>
    </row>
    <row r="231" spans="1:79" s="49" customFormat="1" ht="23.25" customHeight="1">
      <c r="A231" s="63"/>
      <c r="F231" s="63"/>
      <c r="G231" s="62"/>
      <c r="H231" s="62"/>
      <c r="I231" s="62"/>
      <c r="J231" s="63"/>
      <c r="K231" s="63"/>
      <c r="L231" s="63"/>
      <c r="M231" s="74"/>
      <c r="N231" s="75"/>
      <c r="O231" s="75"/>
      <c r="P231" s="74"/>
      <c r="AF231" s="63"/>
      <c r="AG231" s="63"/>
      <c r="AH231" s="63"/>
      <c r="AI231" s="100"/>
      <c r="AJ231" s="63"/>
      <c r="AK231" s="63"/>
      <c r="AL231" s="63"/>
      <c r="AM231" s="63"/>
      <c r="AN231" s="63"/>
      <c r="AO231" s="63"/>
      <c r="AP231" s="63"/>
      <c r="AQ231" s="63"/>
      <c r="AR231" s="63"/>
      <c r="AS231" s="63"/>
      <c r="AT231" s="63"/>
      <c r="AU231" s="63"/>
      <c r="AV231" s="63"/>
      <c r="AW231" s="63"/>
      <c r="AX231" s="63"/>
      <c r="AY231" s="63"/>
      <c r="AZ231" s="63"/>
      <c r="BA231" s="63"/>
      <c r="BB231" s="63"/>
      <c r="BF231" s="63"/>
      <c r="BG231" s="63"/>
      <c r="BI231" s="100"/>
      <c r="BJ231" s="100"/>
      <c r="BN231" s="63"/>
      <c r="CA231" s="51">
        <v>180</v>
      </c>
    </row>
    <row r="232" spans="1:79" s="49" customFormat="1" ht="23.25" customHeight="1">
      <c r="A232" s="63"/>
      <c r="F232" s="63"/>
      <c r="G232" s="62"/>
      <c r="H232" s="62"/>
      <c r="I232" s="62"/>
      <c r="J232" s="63"/>
      <c r="K232" s="63"/>
      <c r="L232" s="63"/>
      <c r="M232" s="74"/>
      <c r="N232" s="75"/>
      <c r="O232" s="75"/>
      <c r="P232" s="74"/>
      <c r="AF232" s="63"/>
      <c r="AG232" s="63"/>
      <c r="AH232" s="63"/>
      <c r="AI232" s="100"/>
      <c r="AJ232" s="63"/>
      <c r="AK232" s="63"/>
      <c r="AL232" s="63"/>
      <c r="AM232" s="63"/>
      <c r="AN232" s="63"/>
      <c r="AO232" s="63"/>
      <c r="AP232" s="63"/>
      <c r="AQ232" s="63"/>
      <c r="AR232" s="63"/>
      <c r="AS232" s="63"/>
      <c r="AT232" s="63"/>
      <c r="AU232" s="63"/>
      <c r="AV232" s="63"/>
      <c r="AW232" s="63"/>
      <c r="AX232" s="63"/>
      <c r="AY232" s="63"/>
      <c r="AZ232" s="63"/>
      <c r="BA232" s="63"/>
      <c r="BB232" s="63"/>
      <c r="BF232" s="63"/>
      <c r="BG232" s="63"/>
      <c r="BI232" s="100"/>
      <c r="BJ232" s="100"/>
      <c r="BN232" s="63"/>
      <c r="CA232" s="51">
        <v>181</v>
      </c>
    </row>
    <row r="233" spans="1:79" s="49" customFormat="1" ht="23.25" customHeight="1">
      <c r="A233" s="63"/>
      <c r="F233" s="63"/>
      <c r="G233" s="62"/>
      <c r="H233" s="62"/>
      <c r="I233" s="62"/>
      <c r="J233" s="63"/>
      <c r="K233" s="63"/>
      <c r="L233" s="63"/>
      <c r="M233" s="74"/>
      <c r="N233" s="75"/>
      <c r="O233" s="75"/>
      <c r="P233" s="74"/>
      <c r="AF233" s="63"/>
      <c r="AG233" s="63"/>
      <c r="AH233" s="63"/>
      <c r="AI233" s="100"/>
      <c r="AJ233" s="63"/>
      <c r="AK233" s="63"/>
      <c r="AL233" s="63"/>
      <c r="AM233" s="63"/>
      <c r="AN233" s="63"/>
      <c r="AO233" s="63"/>
      <c r="AP233" s="63"/>
      <c r="AQ233" s="63"/>
      <c r="AR233" s="63"/>
      <c r="AS233" s="63"/>
      <c r="AT233" s="63"/>
      <c r="AU233" s="63"/>
      <c r="AV233" s="63"/>
      <c r="AW233" s="63"/>
      <c r="AX233" s="63"/>
      <c r="AY233" s="63"/>
      <c r="AZ233" s="63"/>
      <c r="BA233" s="63"/>
      <c r="BB233" s="63"/>
      <c r="BF233" s="63"/>
      <c r="BG233" s="63"/>
      <c r="BI233" s="100"/>
      <c r="BJ233" s="100"/>
      <c r="BN233" s="63"/>
      <c r="CA233" s="51">
        <v>182</v>
      </c>
    </row>
    <row r="234" spans="1:79" s="49" customFormat="1" ht="23.25" customHeight="1">
      <c r="A234" s="63"/>
      <c r="F234" s="63"/>
      <c r="G234" s="62"/>
      <c r="H234" s="62"/>
      <c r="I234" s="62"/>
      <c r="J234" s="63"/>
      <c r="K234" s="63"/>
      <c r="L234" s="63"/>
      <c r="M234" s="74"/>
      <c r="N234" s="75"/>
      <c r="O234" s="75"/>
      <c r="P234" s="74"/>
      <c r="AF234" s="63"/>
      <c r="AG234" s="63"/>
      <c r="AH234" s="63"/>
      <c r="AI234" s="100"/>
      <c r="AJ234" s="63"/>
      <c r="AK234" s="63"/>
      <c r="AL234" s="63"/>
      <c r="AM234" s="63"/>
      <c r="AN234" s="63"/>
      <c r="AO234" s="63"/>
      <c r="AP234" s="63"/>
      <c r="AQ234" s="63"/>
      <c r="AR234" s="63"/>
      <c r="AS234" s="63"/>
      <c r="AT234" s="63"/>
      <c r="AU234" s="63"/>
      <c r="AV234" s="63"/>
      <c r="AW234" s="63"/>
      <c r="AX234" s="63"/>
      <c r="AY234" s="63"/>
      <c r="AZ234" s="63"/>
      <c r="BA234" s="63"/>
      <c r="BB234" s="63"/>
      <c r="BF234" s="63"/>
      <c r="BG234" s="63"/>
      <c r="BI234" s="100"/>
      <c r="BJ234" s="100"/>
      <c r="BN234" s="63"/>
      <c r="CA234" s="51">
        <v>183</v>
      </c>
    </row>
    <row r="235" spans="1:79" s="49" customFormat="1" ht="23.25" customHeight="1">
      <c r="A235" s="63"/>
      <c r="F235" s="63"/>
      <c r="G235" s="62"/>
      <c r="H235" s="62"/>
      <c r="I235" s="62"/>
      <c r="J235" s="63"/>
      <c r="K235" s="63"/>
      <c r="L235" s="63"/>
      <c r="M235" s="74"/>
      <c r="N235" s="75"/>
      <c r="O235" s="75"/>
      <c r="P235" s="74"/>
      <c r="AF235" s="63"/>
      <c r="AG235" s="63"/>
      <c r="AH235" s="63"/>
      <c r="AI235" s="100"/>
      <c r="AJ235" s="63"/>
      <c r="AK235" s="63"/>
      <c r="AL235" s="63"/>
      <c r="AM235" s="63"/>
      <c r="AN235" s="63"/>
      <c r="AO235" s="63"/>
      <c r="AP235" s="63"/>
      <c r="AQ235" s="63"/>
      <c r="AR235" s="63"/>
      <c r="AS235" s="63"/>
      <c r="AT235" s="63"/>
      <c r="AU235" s="63"/>
      <c r="AV235" s="63"/>
      <c r="AW235" s="63"/>
      <c r="AX235" s="63"/>
      <c r="AY235" s="63"/>
      <c r="AZ235" s="63"/>
      <c r="BA235" s="63"/>
      <c r="BB235" s="63"/>
      <c r="BF235" s="63"/>
      <c r="BG235" s="63"/>
      <c r="BI235" s="100"/>
      <c r="BJ235" s="100"/>
      <c r="BN235" s="63"/>
      <c r="CA235" s="51">
        <v>184</v>
      </c>
    </row>
    <row r="236" spans="1:79" s="49" customFormat="1" ht="23.25" customHeight="1">
      <c r="A236" s="63"/>
      <c r="F236" s="63"/>
      <c r="G236" s="62"/>
      <c r="H236" s="62"/>
      <c r="I236" s="62"/>
      <c r="J236" s="63"/>
      <c r="K236" s="63"/>
      <c r="L236" s="63"/>
      <c r="M236" s="74"/>
      <c r="N236" s="75"/>
      <c r="O236" s="75"/>
      <c r="P236" s="74"/>
      <c r="AF236" s="63"/>
      <c r="AG236" s="63"/>
      <c r="AH236" s="63"/>
      <c r="AI236" s="100"/>
      <c r="AJ236" s="63"/>
      <c r="AK236" s="63"/>
      <c r="AL236" s="63"/>
      <c r="AM236" s="63"/>
      <c r="AN236" s="63"/>
      <c r="AO236" s="63"/>
      <c r="AP236" s="63"/>
      <c r="AQ236" s="63"/>
      <c r="AR236" s="63"/>
      <c r="AS236" s="63"/>
      <c r="AT236" s="63"/>
      <c r="AU236" s="63"/>
      <c r="AV236" s="63"/>
      <c r="AW236" s="63"/>
      <c r="AX236" s="63"/>
      <c r="AY236" s="63"/>
      <c r="AZ236" s="63"/>
      <c r="BA236" s="63"/>
      <c r="BB236" s="63"/>
      <c r="BF236" s="63"/>
      <c r="BG236" s="63"/>
      <c r="BI236" s="100"/>
      <c r="BJ236" s="100"/>
      <c r="BN236" s="63"/>
      <c r="CA236" s="51">
        <v>185</v>
      </c>
    </row>
    <row r="237" spans="1:79" s="49" customFormat="1" ht="23.25" customHeight="1">
      <c r="A237" s="63"/>
      <c r="F237" s="63"/>
      <c r="G237" s="62"/>
      <c r="H237" s="62"/>
      <c r="I237" s="62"/>
      <c r="J237" s="63"/>
      <c r="K237" s="63"/>
      <c r="L237" s="63"/>
      <c r="M237" s="74"/>
      <c r="N237" s="75"/>
      <c r="O237" s="75"/>
      <c r="P237" s="74"/>
      <c r="AF237" s="63"/>
      <c r="AG237" s="63"/>
      <c r="AH237" s="63"/>
      <c r="AI237" s="100"/>
      <c r="AJ237" s="63"/>
      <c r="AK237" s="63"/>
      <c r="AL237" s="63"/>
      <c r="AM237" s="63"/>
      <c r="AN237" s="63"/>
      <c r="AO237" s="63"/>
      <c r="AP237" s="63"/>
      <c r="AQ237" s="63"/>
      <c r="AR237" s="63"/>
      <c r="AS237" s="63"/>
      <c r="AT237" s="63"/>
      <c r="AU237" s="63"/>
      <c r="AV237" s="63"/>
      <c r="AW237" s="63"/>
      <c r="AX237" s="63"/>
      <c r="AY237" s="63"/>
      <c r="AZ237" s="63"/>
      <c r="BA237" s="63"/>
      <c r="BB237" s="63"/>
      <c r="BF237" s="63"/>
      <c r="BG237" s="63"/>
      <c r="BI237" s="100"/>
      <c r="BJ237" s="100"/>
      <c r="BN237" s="63"/>
      <c r="CA237" s="51">
        <v>186</v>
      </c>
    </row>
    <row r="238" spans="1:79" s="49" customFormat="1" ht="23.25" customHeight="1">
      <c r="A238" s="63"/>
      <c r="F238" s="63"/>
      <c r="G238" s="62"/>
      <c r="H238" s="62"/>
      <c r="I238" s="62"/>
      <c r="J238" s="63"/>
      <c r="K238" s="63"/>
      <c r="L238" s="63"/>
      <c r="M238" s="74"/>
      <c r="N238" s="75"/>
      <c r="O238" s="75"/>
      <c r="P238" s="74"/>
      <c r="AF238" s="63"/>
      <c r="AG238" s="63"/>
      <c r="AH238" s="63"/>
      <c r="AI238" s="100"/>
      <c r="AJ238" s="63"/>
      <c r="AK238" s="63"/>
      <c r="AL238" s="63"/>
      <c r="AM238" s="63"/>
      <c r="AN238" s="63"/>
      <c r="AO238" s="63"/>
      <c r="AP238" s="63"/>
      <c r="AQ238" s="63"/>
      <c r="AR238" s="63"/>
      <c r="AS238" s="63"/>
      <c r="AT238" s="63"/>
      <c r="AU238" s="63"/>
      <c r="AV238" s="63"/>
      <c r="AW238" s="63"/>
      <c r="AX238" s="63"/>
      <c r="AY238" s="63"/>
      <c r="AZ238" s="63"/>
      <c r="BA238" s="63"/>
      <c r="BB238" s="63"/>
      <c r="BF238" s="63"/>
      <c r="BG238" s="63"/>
      <c r="BI238" s="100"/>
      <c r="BJ238" s="100"/>
      <c r="BN238" s="63"/>
      <c r="CA238" s="51">
        <v>187</v>
      </c>
    </row>
    <row r="239" spans="1:79" s="49" customFormat="1" ht="23.25" customHeight="1">
      <c r="A239" s="63"/>
      <c r="F239" s="63"/>
      <c r="G239" s="62"/>
      <c r="H239" s="62"/>
      <c r="I239" s="62"/>
      <c r="J239" s="63"/>
      <c r="K239" s="63"/>
      <c r="L239" s="63"/>
      <c r="M239" s="74"/>
      <c r="N239" s="75"/>
      <c r="O239" s="75"/>
      <c r="P239" s="74"/>
      <c r="AF239" s="63"/>
      <c r="AG239" s="63"/>
      <c r="AH239" s="63"/>
      <c r="AI239" s="100"/>
      <c r="AJ239" s="63"/>
      <c r="AK239" s="63"/>
      <c r="AL239" s="63"/>
      <c r="AM239" s="63"/>
      <c r="AN239" s="63"/>
      <c r="AO239" s="63"/>
      <c r="AP239" s="63"/>
      <c r="AQ239" s="63"/>
      <c r="AR239" s="63"/>
      <c r="AS239" s="63"/>
      <c r="AT239" s="63"/>
      <c r="AU239" s="63"/>
      <c r="AV239" s="63"/>
      <c r="AW239" s="63"/>
      <c r="AX239" s="63"/>
      <c r="AY239" s="63"/>
      <c r="AZ239" s="63"/>
      <c r="BA239" s="63"/>
      <c r="BB239" s="63"/>
      <c r="BF239" s="63"/>
      <c r="BG239" s="63"/>
      <c r="BI239" s="100"/>
      <c r="BJ239" s="100"/>
      <c r="BN239" s="63"/>
      <c r="CA239" s="51">
        <v>188</v>
      </c>
    </row>
    <row r="240" spans="1:79" s="49" customFormat="1" ht="23.25" customHeight="1">
      <c r="A240" s="63"/>
      <c r="F240" s="63"/>
      <c r="G240" s="62"/>
      <c r="H240" s="62"/>
      <c r="I240" s="62"/>
      <c r="J240" s="63"/>
      <c r="K240" s="63"/>
      <c r="L240" s="63"/>
      <c r="M240" s="74"/>
      <c r="N240" s="75"/>
      <c r="O240" s="75"/>
      <c r="P240" s="74"/>
      <c r="AF240" s="63"/>
      <c r="AG240" s="63"/>
      <c r="AH240" s="63"/>
      <c r="AI240" s="100"/>
      <c r="AJ240" s="63"/>
      <c r="AK240" s="63"/>
      <c r="AL240" s="63"/>
      <c r="AM240" s="63"/>
      <c r="AN240" s="63"/>
      <c r="AO240" s="63"/>
      <c r="AP240" s="63"/>
      <c r="AQ240" s="63"/>
      <c r="AR240" s="63"/>
      <c r="AS240" s="63"/>
      <c r="AT240" s="63"/>
      <c r="AU240" s="63"/>
      <c r="AV240" s="63"/>
      <c r="AW240" s="63"/>
      <c r="AX240" s="63"/>
      <c r="AY240" s="63"/>
      <c r="AZ240" s="63"/>
      <c r="BA240" s="63"/>
      <c r="BB240" s="63"/>
      <c r="BF240" s="63"/>
      <c r="BG240" s="63"/>
      <c r="BI240" s="100"/>
      <c r="BJ240" s="100"/>
      <c r="BN240" s="63"/>
      <c r="CA240" s="51">
        <v>189</v>
      </c>
    </row>
    <row r="241" spans="1:79" s="49" customFormat="1" ht="23.25" customHeight="1">
      <c r="A241" s="63"/>
      <c r="F241" s="63"/>
      <c r="G241" s="62"/>
      <c r="H241" s="62"/>
      <c r="I241" s="62"/>
      <c r="J241" s="63"/>
      <c r="K241" s="63"/>
      <c r="L241" s="63"/>
      <c r="M241" s="74"/>
      <c r="N241" s="75"/>
      <c r="O241" s="75"/>
      <c r="P241" s="74"/>
      <c r="AF241" s="63"/>
      <c r="AG241" s="63"/>
      <c r="AH241" s="63"/>
      <c r="AI241" s="100"/>
      <c r="AJ241" s="63"/>
      <c r="AK241" s="63"/>
      <c r="AL241" s="63"/>
      <c r="AM241" s="63"/>
      <c r="AN241" s="63"/>
      <c r="AO241" s="63"/>
      <c r="AP241" s="63"/>
      <c r="AQ241" s="63"/>
      <c r="AR241" s="63"/>
      <c r="AS241" s="63"/>
      <c r="AT241" s="63"/>
      <c r="AU241" s="63"/>
      <c r="AV241" s="63"/>
      <c r="AW241" s="63"/>
      <c r="AX241" s="63"/>
      <c r="AY241" s="63"/>
      <c r="AZ241" s="63"/>
      <c r="BA241" s="63"/>
      <c r="BB241" s="63"/>
      <c r="BF241" s="63"/>
      <c r="BG241" s="63"/>
      <c r="BI241" s="100"/>
      <c r="BJ241" s="100"/>
      <c r="BN241" s="63"/>
      <c r="CA241" s="51">
        <v>190</v>
      </c>
    </row>
    <row r="242" spans="1:79" s="49" customFormat="1" ht="23.25" customHeight="1">
      <c r="A242" s="63"/>
      <c r="F242" s="63"/>
      <c r="G242" s="62"/>
      <c r="H242" s="62"/>
      <c r="I242" s="62"/>
      <c r="J242" s="63"/>
      <c r="K242" s="63"/>
      <c r="L242" s="63"/>
      <c r="M242" s="74"/>
      <c r="N242" s="75"/>
      <c r="O242" s="75"/>
      <c r="P242" s="74"/>
      <c r="AF242" s="63"/>
      <c r="AG242" s="63"/>
      <c r="AH242" s="63"/>
      <c r="AI242" s="100"/>
      <c r="AJ242" s="63"/>
      <c r="AK242" s="63"/>
      <c r="AL242" s="63"/>
      <c r="AM242" s="63"/>
      <c r="AN242" s="63"/>
      <c r="AO242" s="63"/>
      <c r="AP242" s="63"/>
      <c r="AQ242" s="63"/>
      <c r="AR242" s="63"/>
      <c r="AS242" s="63"/>
      <c r="AT242" s="63"/>
      <c r="AU242" s="63"/>
      <c r="AV242" s="63"/>
      <c r="AW242" s="63"/>
      <c r="AX242" s="63"/>
      <c r="AY242" s="63"/>
      <c r="AZ242" s="63"/>
      <c r="BA242" s="63"/>
      <c r="BB242" s="63"/>
      <c r="BF242" s="63"/>
      <c r="BG242" s="63"/>
      <c r="BI242" s="100"/>
      <c r="BJ242" s="100"/>
      <c r="BN242" s="63"/>
      <c r="CA242" s="51">
        <v>191</v>
      </c>
    </row>
    <row r="243" spans="1:79" s="49" customFormat="1" ht="23.25" customHeight="1">
      <c r="A243" s="63"/>
      <c r="F243" s="63"/>
      <c r="G243" s="62"/>
      <c r="H243" s="62"/>
      <c r="I243" s="62"/>
      <c r="J243" s="63"/>
      <c r="K243" s="63"/>
      <c r="L243" s="63"/>
      <c r="M243" s="74"/>
      <c r="N243" s="75"/>
      <c r="O243" s="75"/>
      <c r="P243" s="74"/>
      <c r="AF243" s="63"/>
      <c r="AG243" s="63"/>
      <c r="AH243" s="63"/>
      <c r="AI243" s="100"/>
      <c r="AJ243" s="63"/>
      <c r="AK243" s="63"/>
      <c r="AL243" s="63"/>
      <c r="AM243" s="63"/>
      <c r="AN243" s="63"/>
      <c r="AO243" s="63"/>
      <c r="AP243" s="63"/>
      <c r="AQ243" s="63"/>
      <c r="AR243" s="63"/>
      <c r="AS243" s="63"/>
      <c r="AT243" s="63"/>
      <c r="AU243" s="63"/>
      <c r="AV243" s="63"/>
      <c r="AW243" s="63"/>
      <c r="AX243" s="63"/>
      <c r="AY243" s="63"/>
      <c r="AZ243" s="63"/>
      <c r="BA243" s="63"/>
      <c r="BB243" s="63"/>
      <c r="BF243" s="63"/>
      <c r="BG243" s="63"/>
      <c r="BI243" s="100"/>
      <c r="BJ243" s="100"/>
      <c r="BN243" s="63"/>
      <c r="CA243" s="51">
        <v>192</v>
      </c>
    </row>
    <row r="244" spans="1:79" s="49" customFormat="1" ht="23.25" customHeight="1">
      <c r="A244" s="63"/>
      <c r="F244" s="63"/>
      <c r="G244" s="62"/>
      <c r="H244" s="62"/>
      <c r="I244" s="62"/>
      <c r="J244" s="63"/>
      <c r="K244" s="63"/>
      <c r="L244" s="63"/>
      <c r="M244" s="74"/>
      <c r="N244" s="75"/>
      <c r="O244" s="75"/>
      <c r="P244" s="74"/>
      <c r="AF244" s="63"/>
      <c r="AG244" s="63"/>
      <c r="AH244" s="63"/>
      <c r="AI244" s="100"/>
      <c r="AJ244" s="63"/>
      <c r="AK244" s="63"/>
      <c r="AL244" s="63"/>
      <c r="AM244" s="63"/>
      <c r="AN244" s="63"/>
      <c r="AO244" s="63"/>
      <c r="AP244" s="63"/>
      <c r="AQ244" s="63"/>
      <c r="AR244" s="63"/>
      <c r="AS244" s="63"/>
      <c r="AT244" s="63"/>
      <c r="AU244" s="63"/>
      <c r="AV244" s="63"/>
      <c r="AW244" s="63"/>
      <c r="AX244" s="63"/>
      <c r="AY244" s="63"/>
      <c r="AZ244" s="63"/>
      <c r="BA244" s="63"/>
      <c r="BB244" s="63"/>
      <c r="BF244" s="63"/>
      <c r="BG244" s="63"/>
      <c r="BI244" s="100"/>
      <c r="BJ244" s="100"/>
      <c r="BN244" s="63"/>
      <c r="CA244" s="51">
        <v>193</v>
      </c>
    </row>
    <row r="245" spans="1:79" s="49" customFormat="1" ht="23.25" customHeight="1">
      <c r="A245" s="63"/>
      <c r="F245" s="63"/>
      <c r="G245" s="62"/>
      <c r="H245" s="62"/>
      <c r="I245" s="62"/>
      <c r="J245" s="63"/>
      <c r="K245" s="63"/>
      <c r="L245" s="63"/>
      <c r="M245" s="74"/>
      <c r="N245" s="75"/>
      <c r="O245" s="75"/>
      <c r="P245" s="74"/>
      <c r="AF245" s="63"/>
      <c r="AG245" s="63"/>
      <c r="AH245" s="63"/>
      <c r="AI245" s="100"/>
      <c r="AJ245" s="63"/>
      <c r="AK245" s="63"/>
      <c r="AL245" s="63"/>
      <c r="AM245" s="63"/>
      <c r="AN245" s="63"/>
      <c r="AO245" s="63"/>
      <c r="AP245" s="63"/>
      <c r="AQ245" s="63"/>
      <c r="AR245" s="63"/>
      <c r="AS245" s="63"/>
      <c r="AT245" s="63"/>
      <c r="AU245" s="63"/>
      <c r="AV245" s="63"/>
      <c r="AW245" s="63"/>
      <c r="AX245" s="63"/>
      <c r="AY245" s="63"/>
      <c r="AZ245" s="63"/>
      <c r="BA245" s="63"/>
      <c r="BB245" s="63"/>
      <c r="BF245" s="63"/>
      <c r="BG245" s="63"/>
      <c r="BI245" s="100"/>
      <c r="BJ245" s="100"/>
      <c r="BN245" s="63"/>
      <c r="CA245" s="51">
        <v>194</v>
      </c>
    </row>
    <row r="246" spans="1:79" s="49" customFormat="1" ht="23.25" customHeight="1">
      <c r="A246" s="63"/>
      <c r="F246" s="63"/>
      <c r="G246" s="62"/>
      <c r="H246" s="62"/>
      <c r="I246" s="62"/>
      <c r="J246" s="63"/>
      <c r="K246" s="63"/>
      <c r="L246" s="63"/>
      <c r="M246" s="74"/>
      <c r="N246" s="75"/>
      <c r="O246" s="75"/>
      <c r="P246" s="74"/>
      <c r="AF246" s="63"/>
      <c r="AG246" s="63"/>
      <c r="AH246" s="63"/>
      <c r="AI246" s="100"/>
      <c r="AJ246" s="63"/>
      <c r="AK246" s="63"/>
      <c r="AL246" s="63"/>
      <c r="AM246" s="63"/>
      <c r="AN246" s="63"/>
      <c r="AO246" s="63"/>
      <c r="AP246" s="63"/>
      <c r="AQ246" s="63"/>
      <c r="AR246" s="63"/>
      <c r="AS246" s="63"/>
      <c r="AT246" s="63"/>
      <c r="AU246" s="63"/>
      <c r="AV246" s="63"/>
      <c r="AW246" s="63"/>
      <c r="AX246" s="63"/>
      <c r="AY246" s="63"/>
      <c r="AZ246" s="63"/>
      <c r="BA246" s="63"/>
      <c r="BB246" s="63"/>
      <c r="BF246" s="63"/>
      <c r="BG246" s="63"/>
      <c r="BI246" s="100"/>
      <c r="BJ246" s="100"/>
      <c r="BN246" s="63"/>
      <c r="CA246" s="51">
        <v>195</v>
      </c>
    </row>
    <row r="247" spans="1:79" s="49" customFormat="1" ht="23.25" customHeight="1">
      <c r="A247" s="63"/>
      <c r="F247" s="63"/>
      <c r="G247" s="62"/>
      <c r="H247" s="62"/>
      <c r="I247" s="62"/>
      <c r="J247" s="63"/>
      <c r="K247" s="63"/>
      <c r="L247" s="63"/>
      <c r="M247" s="74"/>
      <c r="N247" s="75"/>
      <c r="O247" s="75"/>
      <c r="P247" s="74"/>
      <c r="AF247" s="63"/>
      <c r="AG247" s="63"/>
      <c r="AH247" s="63"/>
      <c r="AI247" s="100"/>
      <c r="AJ247" s="63"/>
      <c r="AK247" s="63"/>
      <c r="AL247" s="63"/>
      <c r="AM247" s="63"/>
      <c r="AN247" s="63"/>
      <c r="AO247" s="63"/>
      <c r="AP247" s="63"/>
      <c r="AQ247" s="63"/>
      <c r="AR247" s="63"/>
      <c r="AS247" s="63"/>
      <c r="AT247" s="63"/>
      <c r="AU247" s="63"/>
      <c r="AV247" s="63"/>
      <c r="AW247" s="63"/>
      <c r="AX247" s="63"/>
      <c r="AY247" s="63"/>
      <c r="AZ247" s="63"/>
      <c r="BA247" s="63"/>
      <c r="BB247" s="63"/>
      <c r="BF247" s="63"/>
      <c r="BG247" s="63"/>
      <c r="BI247" s="100"/>
      <c r="BJ247" s="100"/>
      <c r="BN247" s="63"/>
      <c r="CA247" s="51">
        <v>196</v>
      </c>
    </row>
    <row r="248" spans="1:79" s="49" customFormat="1" ht="23.25" customHeight="1">
      <c r="A248" s="63"/>
      <c r="F248" s="63"/>
      <c r="G248" s="62"/>
      <c r="H248" s="62"/>
      <c r="I248" s="62"/>
      <c r="J248" s="63"/>
      <c r="K248" s="63"/>
      <c r="L248" s="63"/>
      <c r="M248" s="74"/>
      <c r="N248" s="75"/>
      <c r="O248" s="75"/>
      <c r="P248" s="74"/>
      <c r="AF248" s="63"/>
      <c r="AG248" s="63"/>
      <c r="AH248" s="63"/>
      <c r="AI248" s="100"/>
      <c r="AJ248" s="63"/>
      <c r="AK248" s="63"/>
      <c r="AL248" s="63"/>
      <c r="AM248" s="63"/>
      <c r="AN248" s="63"/>
      <c r="AO248" s="63"/>
      <c r="AP248" s="63"/>
      <c r="AQ248" s="63"/>
      <c r="AR248" s="63"/>
      <c r="AS248" s="63"/>
      <c r="AT248" s="63"/>
      <c r="AU248" s="63"/>
      <c r="AV248" s="63"/>
      <c r="AW248" s="63"/>
      <c r="AX248" s="63"/>
      <c r="AY248" s="63"/>
      <c r="AZ248" s="63"/>
      <c r="BA248" s="63"/>
      <c r="BB248" s="63"/>
      <c r="BF248" s="63"/>
      <c r="BG248" s="63"/>
      <c r="BI248" s="100"/>
      <c r="BJ248" s="100"/>
      <c r="BN248" s="63"/>
      <c r="CA248" s="51">
        <v>197</v>
      </c>
    </row>
    <row r="249" spans="1:79" s="49" customFormat="1" ht="23.25" customHeight="1">
      <c r="A249" s="63"/>
      <c r="F249" s="63"/>
      <c r="G249" s="62"/>
      <c r="H249" s="62"/>
      <c r="I249" s="62"/>
      <c r="J249" s="63"/>
      <c r="K249" s="63"/>
      <c r="L249" s="63"/>
      <c r="M249" s="74"/>
      <c r="N249" s="75"/>
      <c r="O249" s="75"/>
      <c r="P249" s="74"/>
      <c r="AF249" s="63"/>
      <c r="AG249" s="63"/>
      <c r="AH249" s="63"/>
      <c r="AI249" s="100"/>
      <c r="AJ249" s="63"/>
      <c r="AK249" s="63"/>
      <c r="AL249" s="63"/>
      <c r="AM249" s="63"/>
      <c r="AN249" s="63"/>
      <c r="AO249" s="63"/>
      <c r="AP249" s="63"/>
      <c r="AQ249" s="63"/>
      <c r="AR249" s="63"/>
      <c r="AS249" s="63"/>
      <c r="AT249" s="63"/>
      <c r="AU249" s="63"/>
      <c r="AV249" s="63"/>
      <c r="AW249" s="63"/>
      <c r="AX249" s="63"/>
      <c r="AY249" s="63"/>
      <c r="AZ249" s="63"/>
      <c r="BA249" s="63"/>
      <c r="BB249" s="63"/>
      <c r="BF249" s="63"/>
      <c r="BG249" s="63"/>
      <c r="BI249" s="100"/>
      <c r="BJ249" s="100"/>
      <c r="BN249" s="63"/>
      <c r="CA249" s="51">
        <v>198</v>
      </c>
    </row>
    <row r="250" spans="1:79" s="49" customFormat="1" ht="23.25" customHeight="1">
      <c r="A250" s="63"/>
      <c r="F250" s="63"/>
      <c r="G250" s="62"/>
      <c r="H250" s="62"/>
      <c r="I250" s="62"/>
      <c r="J250" s="63"/>
      <c r="K250" s="63"/>
      <c r="L250" s="63"/>
      <c r="M250" s="74"/>
      <c r="N250" s="75"/>
      <c r="O250" s="75"/>
      <c r="P250" s="74"/>
      <c r="AF250" s="63"/>
      <c r="AG250" s="63"/>
      <c r="AH250" s="63"/>
      <c r="AI250" s="100"/>
      <c r="AJ250" s="63"/>
      <c r="AK250" s="63"/>
      <c r="AL250" s="63"/>
      <c r="AM250" s="63"/>
      <c r="AN250" s="63"/>
      <c r="AO250" s="63"/>
      <c r="AP250" s="63"/>
      <c r="AQ250" s="63"/>
      <c r="AR250" s="63"/>
      <c r="AS250" s="63"/>
      <c r="AT250" s="63"/>
      <c r="AU250" s="63"/>
      <c r="AV250" s="63"/>
      <c r="AW250" s="63"/>
      <c r="AX250" s="63"/>
      <c r="AY250" s="63"/>
      <c r="AZ250" s="63"/>
      <c r="BA250" s="63"/>
      <c r="BB250" s="63"/>
      <c r="BF250" s="63"/>
      <c r="BG250" s="63"/>
      <c r="BI250" s="100"/>
      <c r="BJ250" s="100"/>
      <c r="BN250" s="63"/>
      <c r="CA250" s="51">
        <v>199</v>
      </c>
    </row>
    <row r="251" spans="1:79" s="49" customFormat="1" ht="23.25" customHeight="1">
      <c r="A251" s="63"/>
      <c r="F251" s="63"/>
      <c r="G251" s="62"/>
      <c r="H251" s="62"/>
      <c r="I251" s="62"/>
      <c r="J251" s="63"/>
      <c r="K251" s="63"/>
      <c r="L251" s="63"/>
      <c r="M251" s="74"/>
      <c r="N251" s="75"/>
      <c r="O251" s="75"/>
      <c r="P251" s="74"/>
      <c r="AF251" s="63"/>
      <c r="AG251" s="63"/>
      <c r="AH251" s="63"/>
      <c r="AI251" s="100"/>
      <c r="AJ251" s="63"/>
      <c r="AK251" s="63"/>
      <c r="AL251" s="63"/>
      <c r="AM251" s="63"/>
      <c r="AN251" s="63"/>
      <c r="AO251" s="63"/>
      <c r="AP251" s="63"/>
      <c r="AQ251" s="63"/>
      <c r="AR251" s="63"/>
      <c r="AS251" s="63"/>
      <c r="AT251" s="63"/>
      <c r="AU251" s="63"/>
      <c r="AV251" s="63"/>
      <c r="AW251" s="63"/>
      <c r="AX251" s="63"/>
      <c r="AY251" s="63"/>
      <c r="AZ251" s="63"/>
      <c r="BA251" s="63"/>
      <c r="BB251" s="63"/>
      <c r="BF251" s="63"/>
      <c r="BG251" s="63"/>
      <c r="BI251" s="100"/>
      <c r="BJ251" s="100"/>
      <c r="BN251" s="63"/>
      <c r="CA251" s="51">
        <v>200</v>
      </c>
    </row>
    <row r="252" spans="1:79" s="49" customFormat="1" ht="23.25" customHeight="1">
      <c r="A252" s="63"/>
      <c r="F252" s="63"/>
      <c r="G252" s="62"/>
      <c r="H252" s="62"/>
      <c r="I252" s="62"/>
      <c r="J252" s="63"/>
      <c r="K252" s="63"/>
      <c r="L252" s="63"/>
      <c r="M252" s="74"/>
      <c r="N252" s="75"/>
      <c r="O252" s="75"/>
      <c r="P252" s="74"/>
      <c r="AF252" s="63"/>
      <c r="AG252" s="63"/>
      <c r="AH252" s="63"/>
      <c r="AI252" s="100"/>
      <c r="AJ252" s="63"/>
      <c r="AK252" s="63"/>
      <c r="AL252" s="63"/>
      <c r="AM252" s="63"/>
      <c r="AN252" s="63"/>
      <c r="AO252" s="63"/>
      <c r="AP252" s="63"/>
      <c r="AQ252" s="63"/>
      <c r="AR252" s="63"/>
      <c r="AS252" s="63"/>
      <c r="AT252" s="63"/>
      <c r="AU252" s="63"/>
      <c r="AV252" s="63"/>
      <c r="AW252" s="63"/>
      <c r="AX252" s="63"/>
      <c r="AY252" s="63"/>
      <c r="AZ252" s="63"/>
      <c r="BA252" s="63"/>
      <c r="BB252" s="63"/>
      <c r="BF252" s="63"/>
      <c r="BG252" s="63"/>
      <c r="BI252" s="100"/>
      <c r="BJ252" s="100"/>
      <c r="BN252" s="63"/>
      <c r="CA252" s="51">
        <v>201</v>
      </c>
    </row>
    <row r="253" spans="1:79" s="49" customFormat="1" ht="23.25" customHeight="1">
      <c r="A253" s="63"/>
      <c r="F253" s="63"/>
      <c r="G253" s="62"/>
      <c r="H253" s="62"/>
      <c r="I253" s="62"/>
      <c r="J253" s="63"/>
      <c r="K253" s="63"/>
      <c r="L253" s="63"/>
      <c r="M253" s="74"/>
      <c r="N253" s="75"/>
      <c r="O253" s="75"/>
      <c r="P253" s="74"/>
      <c r="AF253" s="63"/>
      <c r="AG253" s="63"/>
      <c r="AH253" s="63"/>
      <c r="AI253" s="100"/>
      <c r="AJ253" s="63"/>
      <c r="AK253" s="63"/>
      <c r="AL253" s="63"/>
      <c r="AM253" s="63"/>
      <c r="AN253" s="63"/>
      <c r="AO253" s="63"/>
      <c r="AP253" s="63"/>
      <c r="AQ253" s="63"/>
      <c r="AR253" s="63"/>
      <c r="AS253" s="63"/>
      <c r="AT253" s="63"/>
      <c r="AU253" s="63"/>
      <c r="AV253" s="63"/>
      <c r="AW253" s="63"/>
      <c r="AX253" s="63"/>
      <c r="AY253" s="63"/>
      <c r="AZ253" s="63"/>
      <c r="BA253" s="63"/>
      <c r="BB253" s="63"/>
      <c r="BF253" s="63"/>
      <c r="BG253" s="63"/>
      <c r="BI253" s="100"/>
      <c r="BJ253" s="100"/>
      <c r="BN253" s="63"/>
      <c r="CA253" s="51">
        <v>202</v>
      </c>
    </row>
    <row r="254" spans="1:79" s="49" customFormat="1" ht="23.25" customHeight="1">
      <c r="A254" s="63"/>
      <c r="F254" s="63"/>
      <c r="G254" s="62"/>
      <c r="H254" s="62"/>
      <c r="I254" s="62"/>
      <c r="J254" s="63"/>
      <c r="K254" s="63"/>
      <c r="L254" s="63"/>
      <c r="M254" s="74"/>
      <c r="N254" s="75"/>
      <c r="O254" s="75"/>
      <c r="P254" s="74"/>
      <c r="AF254" s="63"/>
      <c r="AG254" s="63"/>
      <c r="AH254" s="63"/>
      <c r="AI254" s="100"/>
      <c r="AJ254" s="63"/>
      <c r="AK254" s="63"/>
      <c r="AL254" s="63"/>
      <c r="AM254" s="63"/>
      <c r="AN254" s="63"/>
      <c r="AO254" s="63"/>
      <c r="AP254" s="63"/>
      <c r="AQ254" s="63"/>
      <c r="AR254" s="63"/>
      <c r="AS254" s="63"/>
      <c r="AT254" s="63"/>
      <c r="AU254" s="63"/>
      <c r="AV254" s="63"/>
      <c r="AW254" s="63"/>
      <c r="AX254" s="63"/>
      <c r="AY254" s="63"/>
      <c r="AZ254" s="63"/>
      <c r="BA254" s="63"/>
      <c r="BB254" s="63"/>
      <c r="BF254" s="63"/>
      <c r="BG254" s="63"/>
      <c r="BI254" s="100"/>
      <c r="BJ254" s="100"/>
      <c r="BN254" s="63"/>
      <c r="CA254" s="51">
        <v>203</v>
      </c>
    </row>
    <row r="255" spans="1:79" s="49" customFormat="1" ht="23.25" customHeight="1">
      <c r="A255" s="63"/>
      <c r="F255" s="63"/>
      <c r="G255" s="62"/>
      <c r="H255" s="62"/>
      <c r="I255" s="62"/>
      <c r="J255" s="63"/>
      <c r="K255" s="63"/>
      <c r="L255" s="63"/>
      <c r="M255" s="74"/>
      <c r="N255" s="75"/>
      <c r="O255" s="75"/>
      <c r="P255" s="74"/>
      <c r="AF255" s="63"/>
      <c r="AG255" s="63"/>
      <c r="AH255" s="63"/>
      <c r="AI255" s="100"/>
      <c r="AJ255" s="63"/>
      <c r="AK255" s="63"/>
      <c r="AL255" s="63"/>
      <c r="AM255" s="63"/>
      <c r="AN255" s="63"/>
      <c r="AO255" s="63"/>
      <c r="AP255" s="63"/>
      <c r="AQ255" s="63"/>
      <c r="AR255" s="63"/>
      <c r="AS255" s="63"/>
      <c r="AT255" s="63"/>
      <c r="AU255" s="63"/>
      <c r="AV255" s="63"/>
      <c r="AW255" s="63"/>
      <c r="AX255" s="63"/>
      <c r="AY255" s="63"/>
      <c r="AZ255" s="63"/>
      <c r="BA255" s="63"/>
      <c r="BB255" s="63"/>
      <c r="BF255" s="63"/>
      <c r="BG255" s="63"/>
      <c r="BI255" s="100"/>
      <c r="BJ255" s="100"/>
      <c r="BN255" s="63"/>
      <c r="CA255" s="51">
        <v>204</v>
      </c>
    </row>
    <row r="256" spans="1:79" s="49" customFormat="1" ht="23.25" customHeight="1">
      <c r="A256" s="63"/>
      <c r="F256" s="63"/>
      <c r="G256" s="62"/>
      <c r="H256" s="62"/>
      <c r="I256" s="62"/>
      <c r="J256" s="63"/>
      <c r="K256" s="63"/>
      <c r="L256" s="63"/>
      <c r="M256" s="74"/>
      <c r="N256" s="75"/>
      <c r="O256" s="75"/>
      <c r="P256" s="74"/>
      <c r="AF256" s="63"/>
      <c r="AG256" s="63"/>
      <c r="AH256" s="63"/>
      <c r="AI256" s="100"/>
      <c r="AJ256" s="63"/>
      <c r="AK256" s="63"/>
      <c r="AL256" s="63"/>
      <c r="AM256" s="63"/>
      <c r="AN256" s="63"/>
      <c r="AO256" s="63"/>
      <c r="AP256" s="63"/>
      <c r="AQ256" s="63"/>
      <c r="AR256" s="63"/>
      <c r="AS256" s="63"/>
      <c r="AT256" s="63"/>
      <c r="AU256" s="63"/>
      <c r="AV256" s="63"/>
      <c r="AW256" s="63"/>
      <c r="AX256" s="63"/>
      <c r="AY256" s="63"/>
      <c r="AZ256" s="63"/>
      <c r="BA256" s="63"/>
      <c r="BB256" s="63"/>
      <c r="BF256" s="63"/>
      <c r="BG256" s="63"/>
      <c r="BI256" s="100"/>
      <c r="BJ256" s="100"/>
      <c r="BN256" s="63"/>
      <c r="CA256" s="51">
        <v>205</v>
      </c>
    </row>
    <row r="257" spans="1:79" s="49" customFormat="1" ht="23.25" customHeight="1">
      <c r="A257" s="63"/>
      <c r="F257" s="63"/>
      <c r="G257" s="62"/>
      <c r="H257" s="62"/>
      <c r="I257" s="62"/>
      <c r="J257" s="63"/>
      <c r="K257" s="63"/>
      <c r="L257" s="63"/>
      <c r="M257" s="74"/>
      <c r="N257" s="75"/>
      <c r="O257" s="75"/>
      <c r="P257" s="74"/>
      <c r="AF257" s="63"/>
      <c r="AG257" s="63"/>
      <c r="AH257" s="63"/>
      <c r="AI257" s="100"/>
      <c r="AJ257" s="63"/>
      <c r="AK257" s="63"/>
      <c r="AL257" s="63"/>
      <c r="AM257" s="63"/>
      <c r="AN257" s="63"/>
      <c r="AO257" s="63"/>
      <c r="AP257" s="63"/>
      <c r="AQ257" s="63"/>
      <c r="AR257" s="63"/>
      <c r="AS257" s="63"/>
      <c r="AT257" s="63"/>
      <c r="AU257" s="63"/>
      <c r="AV257" s="63"/>
      <c r="AW257" s="63"/>
      <c r="AX257" s="63"/>
      <c r="AY257" s="63"/>
      <c r="AZ257" s="63"/>
      <c r="BA257" s="63"/>
      <c r="BB257" s="63"/>
      <c r="BF257" s="63"/>
      <c r="BG257" s="63"/>
      <c r="BI257" s="100"/>
      <c r="BJ257" s="100"/>
      <c r="BN257" s="63"/>
      <c r="CA257" s="51">
        <v>206</v>
      </c>
    </row>
    <row r="258" spans="1:79" s="49" customFormat="1" ht="23.25" customHeight="1">
      <c r="A258" s="63"/>
      <c r="F258" s="63"/>
      <c r="G258" s="62"/>
      <c r="H258" s="62"/>
      <c r="I258" s="62"/>
      <c r="J258" s="63"/>
      <c r="K258" s="63"/>
      <c r="L258" s="63"/>
      <c r="M258" s="74"/>
      <c r="N258" s="75"/>
      <c r="O258" s="75"/>
      <c r="P258" s="74"/>
      <c r="AF258" s="63"/>
      <c r="AG258" s="63"/>
      <c r="AH258" s="63"/>
      <c r="AI258" s="100"/>
      <c r="AJ258" s="63"/>
      <c r="AK258" s="63"/>
      <c r="AL258" s="63"/>
      <c r="AM258" s="63"/>
      <c r="AN258" s="63"/>
      <c r="AO258" s="63"/>
      <c r="AP258" s="63"/>
      <c r="AQ258" s="63"/>
      <c r="AR258" s="63"/>
      <c r="AS258" s="63"/>
      <c r="AT258" s="63"/>
      <c r="AU258" s="63"/>
      <c r="AV258" s="63"/>
      <c r="AW258" s="63"/>
      <c r="AX258" s="63"/>
      <c r="AY258" s="63"/>
      <c r="AZ258" s="63"/>
      <c r="BA258" s="63"/>
      <c r="BB258" s="63"/>
      <c r="BF258" s="63"/>
      <c r="BG258" s="63"/>
      <c r="BI258" s="100"/>
      <c r="BJ258" s="100"/>
      <c r="BN258" s="63"/>
      <c r="CA258" s="51">
        <v>207</v>
      </c>
    </row>
    <row r="259" spans="1:79" s="49" customFormat="1" ht="23.25" customHeight="1">
      <c r="A259" s="63"/>
      <c r="F259" s="63"/>
      <c r="G259" s="62"/>
      <c r="H259" s="62"/>
      <c r="I259" s="62"/>
      <c r="J259" s="63"/>
      <c r="K259" s="63"/>
      <c r="L259" s="63"/>
      <c r="M259" s="74"/>
      <c r="N259" s="75"/>
      <c r="O259" s="75"/>
      <c r="P259" s="74"/>
      <c r="AF259" s="63"/>
      <c r="AG259" s="63"/>
      <c r="AH259" s="63"/>
      <c r="AI259" s="100"/>
      <c r="AJ259" s="63"/>
      <c r="AK259" s="63"/>
      <c r="AL259" s="63"/>
      <c r="AM259" s="63"/>
      <c r="AN259" s="63"/>
      <c r="AO259" s="63"/>
      <c r="AP259" s="63"/>
      <c r="AQ259" s="63"/>
      <c r="AR259" s="63"/>
      <c r="AS259" s="63"/>
      <c r="AT259" s="63"/>
      <c r="AU259" s="63"/>
      <c r="AV259" s="63"/>
      <c r="AW259" s="63"/>
      <c r="AX259" s="63"/>
      <c r="AY259" s="63"/>
      <c r="AZ259" s="63"/>
      <c r="BA259" s="63"/>
      <c r="BB259" s="63"/>
      <c r="BF259" s="63"/>
      <c r="BG259" s="63"/>
      <c r="BI259" s="100"/>
      <c r="BJ259" s="100"/>
      <c r="BN259" s="63"/>
      <c r="CA259" s="51">
        <v>208</v>
      </c>
    </row>
    <row r="260" spans="1:79" s="49" customFormat="1" ht="23.25" customHeight="1">
      <c r="A260" s="63"/>
      <c r="F260" s="63"/>
      <c r="G260" s="62"/>
      <c r="H260" s="62"/>
      <c r="I260" s="62"/>
      <c r="J260" s="63"/>
      <c r="K260" s="63"/>
      <c r="L260" s="63"/>
      <c r="M260" s="74"/>
      <c r="N260" s="75"/>
      <c r="O260" s="75"/>
      <c r="P260" s="74"/>
      <c r="AF260" s="63"/>
      <c r="AG260" s="63"/>
      <c r="AH260" s="63"/>
      <c r="AI260" s="100"/>
      <c r="AJ260" s="63"/>
      <c r="AK260" s="63"/>
      <c r="AL260" s="63"/>
      <c r="AM260" s="63"/>
      <c r="AN260" s="63"/>
      <c r="AO260" s="63"/>
      <c r="AP260" s="63"/>
      <c r="AQ260" s="63"/>
      <c r="AR260" s="63"/>
      <c r="AS260" s="63"/>
      <c r="AT260" s="63"/>
      <c r="AU260" s="63"/>
      <c r="AV260" s="63"/>
      <c r="AW260" s="63"/>
      <c r="AX260" s="63"/>
      <c r="AY260" s="63"/>
      <c r="AZ260" s="63"/>
      <c r="BA260" s="63"/>
      <c r="BB260" s="63"/>
      <c r="BF260" s="63"/>
      <c r="BG260" s="63"/>
      <c r="BI260" s="100"/>
      <c r="BJ260" s="100"/>
      <c r="BN260" s="63"/>
      <c r="CA260" s="51">
        <v>209</v>
      </c>
    </row>
    <row r="261" spans="1:79" s="49" customFormat="1" ht="23.25" customHeight="1">
      <c r="A261" s="63"/>
      <c r="F261" s="63"/>
      <c r="G261" s="62"/>
      <c r="H261" s="62"/>
      <c r="I261" s="62"/>
      <c r="J261" s="63"/>
      <c r="K261" s="63"/>
      <c r="L261" s="63"/>
      <c r="M261" s="74"/>
      <c r="N261" s="75"/>
      <c r="O261" s="75"/>
      <c r="P261" s="74"/>
      <c r="AF261" s="63"/>
      <c r="AG261" s="63"/>
      <c r="AH261" s="63"/>
      <c r="AI261" s="100"/>
      <c r="AJ261" s="63"/>
      <c r="AK261" s="63"/>
      <c r="AL261" s="63"/>
      <c r="AM261" s="63"/>
      <c r="AN261" s="63"/>
      <c r="AO261" s="63"/>
      <c r="AP261" s="63"/>
      <c r="AQ261" s="63"/>
      <c r="AR261" s="63"/>
      <c r="AS261" s="63"/>
      <c r="AT261" s="63"/>
      <c r="AU261" s="63"/>
      <c r="AV261" s="63"/>
      <c r="AW261" s="63"/>
      <c r="AX261" s="63"/>
      <c r="AY261" s="63"/>
      <c r="AZ261" s="63"/>
      <c r="BA261" s="63"/>
      <c r="BB261" s="63"/>
      <c r="BF261" s="63"/>
      <c r="BG261" s="63"/>
      <c r="BI261" s="100"/>
      <c r="BJ261" s="100"/>
      <c r="BN261" s="63"/>
      <c r="CA261" s="51">
        <v>210</v>
      </c>
    </row>
    <row r="262" spans="1:79" s="49" customFormat="1" ht="23.25" customHeight="1">
      <c r="A262" s="63"/>
      <c r="F262" s="63"/>
      <c r="G262" s="62"/>
      <c r="H262" s="62"/>
      <c r="I262" s="62"/>
      <c r="J262" s="63"/>
      <c r="K262" s="63"/>
      <c r="L262" s="63"/>
      <c r="M262" s="74"/>
      <c r="N262" s="75"/>
      <c r="O262" s="75"/>
      <c r="P262" s="74"/>
      <c r="AF262" s="63"/>
      <c r="AG262" s="63"/>
      <c r="AH262" s="63"/>
      <c r="AI262" s="100"/>
      <c r="AJ262" s="63"/>
      <c r="AK262" s="63"/>
      <c r="AL262" s="63"/>
      <c r="AM262" s="63"/>
      <c r="AN262" s="63"/>
      <c r="AO262" s="63"/>
      <c r="AP262" s="63"/>
      <c r="AQ262" s="63"/>
      <c r="AR262" s="63"/>
      <c r="AS262" s="63"/>
      <c r="AT262" s="63"/>
      <c r="AU262" s="63"/>
      <c r="AV262" s="63"/>
      <c r="AW262" s="63"/>
      <c r="AX262" s="63"/>
      <c r="AY262" s="63"/>
      <c r="AZ262" s="63"/>
      <c r="BA262" s="63"/>
      <c r="BB262" s="63"/>
      <c r="BF262" s="63"/>
      <c r="BG262" s="63"/>
      <c r="BI262" s="100"/>
      <c r="BJ262" s="100"/>
      <c r="BN262" s="63"/>
      <c r="CA262" s="51">
        <v>211</v>
      </c>
    </row>
    <row r="263" spans="1:79" s="49" customFormat="1" ht="23.25" customHeight="1">
      <c r="A263" s="63"/>
      <c r="F263" s="63"/>
      <c r="G263" s="62"/>
      <c r="H263" s="62"/>
      <c r="I263" s="62"/>
      <c r="J263" s="63"/>
      <c r="K263" s="63"/>
      <c r="L263" s="63"/>
      <c r="M263" s="74"/>
      <c r="N263" s="75"/>
      <c r="O263" s="75"/>
      <c r="P263" s="74"/>
      <c r="AF263" s="63"/>
      <c r="AG263" s="63"/>
      <c r="AH263" s="63"/>
      <c r="AI263" s="100"/>
      <c r="AJ263" s="63"/>
      <c r="AK263" s="63"/>
      <c r="AL263" s="63"/>
      <c r="AM263" s="63"/>
      <c r="AN263" s="63"/>
      <c r="AO263" s="63"/>
      <c r="AP263" s="63"/>
      <c r="AQ263" s="63"/>
      <c r="AR263" s="63"/>
      <c r="AS263" s="63"/>
      <c r="AT263" s="63"/>
      <c r="AU263" s="63"/>
      <c r="AV263" s="63"/>
      <c r="AW263" s="63"/>
      <c r="AX263" s="63"/>
      <c r="AY263" s="63"/>
      <c r="AZ263" s="63"/>
      <c r="BA263" s="63"/>
      <c r="BB263" s="63"/>
      <c r="BF263" s="63"/>
      <c r="BG263" s="63"/>
      <c r="BI263" s="100"/>
      <c r="BJ263" s="100"/>
      <c r="BN263" s="63"/>
      <c r="CA263" s="51">
        <v>212</v>
      </c>
    </row>
    <row r="264" spans="1:79" s="49" customFormat="1" ht="23.25" customHeight="1">
      <c r="A264" s="63"/>
      <c r="F264" s="63"/>
      <c r="G264" s="62"/>
      <c r="H264" s="62"/>
      <c r="I264" s="62"/>
      <c r="J264" s="63"/>
      <c r="K264" s="63"/>
      <c r="L264" s="63"/>
      <c r="M264" s="74"/>
      <c r="N264" s="75"/>
      <c r="O264" s="75"/>
      <c r="P264" s="74"/>
      <c r="AF264" s="63"/>
      <c r="AG264" s="63"/>
      <c r="AH264" s="63"/>
      <c r="AI264" s="100"/>
      <c r="AJ264" s="63"/>
      <c r="AK264" s="63"/>
      <c r="AL264" s="63"/>
      <c r="AM264" s="63"/>
      <c r="AN264" s="63"/>
      <c r="AO264" s="63"/>
      <c r="AP264" s="63"/>
      <c r="AQ264" s="63"/>
      <c r="AR264" s="63"/>
      <c r="AS264" s="63"/>
      <c r="AT264" s="63"/>
      <c r="AU264" s="63"/>
      <c r="AV264" s="63"/>
      <c r="AW264" s="63"/>
      <c r="AX264" s="63"/>
      <c r="AY264" s="63"/>
      <c r="AZ264" s="63"/>
      <c r="BA264" s="63"/>
      <c r="BB264" s="63"/>
      <c r="BF264" s="63"/>
      <c r="BG264" s="63"/>
      <c r="BI264" s="100"/>
      <c r="BJ264" s="100"/>
      <c r="BN264" s="63"/>
      <c r="CA264" s="51">
        <v>213</v>
      </c>
    </row>
    <row r="265" spans="1:79" s="49" customFormat="1" ht="23.25" customHeight="1">
      <c r="A265" s="63"/>
      <c r="F265" s="63"/>
      <c r="G265" s="62"/>
      <c r="H265" s="62"/>
      <c r="I265" s="62"/>
      <c r="J265" s="63"/>
      <c r="K265" s="63"/>
      <c r="L265" s="63"/>
      <c r="M265" s="74"/>
      <c r="N265" s="75"/>
      <c r="O265" s="75"/>
      <c r="P265" s="74"/>
      <c r="AF265" s="63"/>
      <c r="AG265" s="63"/>
      <c r="AH265" s="63"/>
      <c r="AI265" s="100"/>
      <c r="AJ265" s="63"/>
      <c r="AK265" s="63"/>
      <c r="AL265" s="63"/>
      <c r="AM265" s="63"/>
      <c r="AN265" s="63"/>
      <c r="AO265" s="63"/>
      <c r="AP265" s="63"/>
      <c r="AQ265" s="63"/>
      <c r="AR265" s="63"/>
      <c r="AS265" s="63"/>
      <c r="AT265" s="63"/>
      <c r="AU265" s="63"/>
      <c r="AV265" s="63"/>
      <c r="AW265" s="63"/>
      <c r="AX265" s="63"/>
      <c r="AY265" s="63"/>
      <c r="AZ265" s="63"/>
      <c r="BA265" s="63"/>
      <c r="BB265" s="63"/>
      <c r="BF265" s="63"/>
      <c r="BG265" s="63"/>
      <c r="BI265" s="100"/>
      <c r="BJ265" s="100"/>
      <c r="BN265" s="63"/>
      <c r="CA265" s="51">
        <v>214</v>
      </c>
    </row>
    <row r="266" spans="1:79" s="49" customFormat="1" ht="23.25" customHeight="1">
      <c r="A266" s="63"/>
      <c r="F266" s="63"/>
      <c r="G266" s="62"/>
      <c r="H266" s="62"/>
      <c r="I266" s="62"/>
      <c r="J266" s="63"/>
      <c r="K266" s="63"/>
      <c r="L266" s="63"/>
      <c r="M266" s="74"/>
      <c r="N266" s="75"/>
      <c r="O266" s="75"/>
      <c r="P266" s="74"/>
      <c r="AF266" s="63"/>
      <c r="AG266" s="63"/>
      <c r="AH266" s="63"/>
      <c r="AI266" s="100"/>
      <c r="AJ266" s="63"/>
      <c r="AK266" s="63"/>
      <c r="AL266" s="63"/>
      <c r="AM266" s="63"/>
      <c r="AN266" s="63"/>
      <c r="AO266" s="63"/>
      <c r="AP266" s="63"/>
      <c r="AQ266" s="63"/>
      <c r="AR266" s="63"/>
      <c r="AS266" s="63"/>
      <c r="AT266" s="63"/>
      <c r="AU266" s="63"/>
      <c r="AV266" s="63"/>
      <c r="AW266" s="63"/>
      <c r="AX266" s="63"/>
      <c r="AY266" s="63"/>
      <c r="AZ266" s="63"/>
      <c r="BA266" s="63"/>
      <c r="BB266" s="63"/>
      <c r="BF266" s="63"/>
      <c r="BG266" s="63"/>
      <c r="BI266" s="100"/>
      <c r="BJ266" s="100"/>
      <c r="BN266" s="63"/>
      <c r="CA266" s="51">
        <v>215</v>
      </c>
    </row>
    <row r="267" spans="1:79" s="49" customFormat="1" ht="23.25" customHeight="1">
      <c r="A267" s="63"/>
      <c r="F267" s="63"/>
      <c r="G267" s="62"/>
      <c r="H267" s="62"/>
      <c r="I267" s="62"/>
      <c r="J267" s="63"/>
      <c r="K267" s="63"/>
      <c r="L267" s="63"/>
      <c r="M267" s="74"/>
      <c r="N267" s="75"/>
      <c r="O267" s="75"/>
      <c r="P267" s="74"/>
      <c r="AF267" s="63"/>
      <c r="AG267" s="63"/>
      <c r="AH267" s="63"/>
      <c r="AI267" s="100"/>
      <c r="AJ267" s="63"/>
      <c r="AK267" s="63"/>
      <c r="AL267" s="63"/>
      <c r="AM267" s="63"/>
      <c r="AN267" s="63"/>
      <c r="AO267" s="63"/>
      <c r="AP267" s="63"/>
      <c r="AQ267" s="63"/>
      <c r="AR267" s="63"/>
      <c r="AS267" s="63"/>
      <c r="AT267" s="63"/>
      <c r="AU267" s="63"/>
      <c r="AV267" s="63"/>
      <c r="AW267" s="63"/>
      <c r="AX267" s="63"/>
      <c r="AY267" s="63"/>
      <c r="AZ267" s="63"/>
      <c r="BA267" s="63"/>
      <c r="BB267" s="63"/>
      <c r="BF267" s="63"/>
      <c r="BG267" s="63"/>
      <c r="BI267" s="100"/>
      <c r="BJ267" s="100"/>
      <c r="BN267" s="63"/>
      <c r="CA267" s="51">
        <v>216</v>
      </c>
    </row>
    <row r="268" spans="1:79" s="49" customFormat="1" ht="23.25" customHeight="1">
      <c r="A268" s="63"/>
      <c r="F268" s="63"/>
      <c r="G268" s="62"/>
      <c r="H268" s="62"/>
      <c r="I268" s="62"/>
      <c r="J268" s="63"/>
      <c r="K268" s="63"/>
      <c r="L268" s="63"/>
      <c r="M268" s="74"/>
      <c r="N268" s="75"/>
      <c r="O268" s="75"/>
      <c r="P268" s="74"/>
      <c r="AF268" s="63"/>
      <c r="AG268" s="63"/>
      <c r="AH268" s="63"/>
      <c r="AI268" s="100"/>
      <c r="AJ268" s="63"/>
      <c r="AK268" s="63"/>
      <c r="AL268" s="63"/>
      <c r="AM268" s="63"/>
      <c r="AN268" s="63"/>
      <c r="AO268" s="63"/>
      <c r="AP268" s="63"/>
      <c r="AQ268" s="63"/>
      <c r="AR268" s="63"/>
      <c r="AS268" s="63"/>
      <c r="AT268" s="63"/>
      <c r="AU268" s="63"/>
      <c r="AV268" s="63"/>
      <c r="AW268" s="63"/>
      <c r="AX268" s="63"/>
      <c r="AY268" s="63"/>
      <c r="AZ268" s="63"/>
      <c r="BA268" s="63"/>
      <c r="BB268" s="63"/>
      <c r="BF268" s="63"/>
      <c r="BG268" s="63"/>
      <c r="BI268" s="100"/>
      <c r="BJ268" s="100"/>
      <c r="BN268" s="63"/>
      <c r="CA268" s="51">
        <v>217</v>
      </c>
    </row>
    <row r="269" spans="1:79" s="49" customFormat="1" ht="23.25" customHeight="1">
      <c r="A269" s="63"/>
      <c r="F269" s="63"/>
      <c r="G269" s="62"/>
      <c r="H269" s="62"/>
      <c r="I269" s="62"/>
      <c r="J269" s="63"/>
      <c r="K269" s="63"/>
      <c r="L269" s="63"/>
      <c r="M269" s="74"/>
      <c r="N269" s="75"/>
      <c r="O269" s="75"/>
      <c r="P269" s="74"/>
      <c r="AF269" s="63"/>
      <c r="AG269" s="63"/>
      <c r="AH269" s="63"/>
      <c r="AI269" s="100"/>
      <c r="AJ269" s="63"/>
      <c r="AK269" s="63"/>
      <c r="AL269" s="63"/>
      <c r="AM269" s="63"/>
      <c r="AN269" s="63"/>
      <c r="AO269" s="63"/>
      <c r="AP269" s="63"/>
      <c r="AQ269" s="63"/>
      <c r="AR269" s="63"/>
      <c r="AS269" s="63"/>
      <c r="AT269" s="63"/>
      <c r="AU269" s="63"/>
      <c r="AV269" s="63"/>
      <c r="AW269" s="63"/>
      <c r="AX269" s="63"/>
      <c r="AY269" s="63"/>
      <c r="AZ269" s="63"/>
      <c r="BA269" s="63"/>
      <c r="BB269" s="63"/>
      <c r="BF269" s="63"/>
      <c r="BG269" s="63"/>
      <c r="BI269" s="100"/>
      <c r="BJ269" s="100"/>
      <c r="BN269" s="63"/>
      <c r="CA269" s="51">
        <v>218</v>
      </c>
    </row>
    <row r="270" spans="1:79" s="49" customFormat="1" ht="23.25" customHeight="1">
      <c r="A270" s="63"/>
      <c r="F270" s="63"/>
      <c r="G270" s="62"/>
      <c r="H270" s="62"/>
      <c r="I270" s="62"/>
      <c r="J270" s="63"/>
      <c r="K270" s="63"/>
      <c r="L270" s="63"/>
      <c r="M270" s="74"/>
      <c r="N270" s="75"/>
      <c r="O270" s="75"/>
      <c r="P270" s="74"/>
      <c r="AF270" s="63"/>
      <c r="AG270" s="63"/>
      <c r="AH270" s="63"/>
      <c r="AI270" s="100"/>
      <c r="AJ270" s="63"/>
      <c r="AK270" s="63"/>
      <c r="AL270" s="63"/>
      <c r="AM270" s="63"/>
      <c r="AN270" s="63"/>
      <c r="AO270" s="63"/>
      <c r="AP270" s="63"/>
      <c r="AQ270" s="63"/>
      <c r="AR270" s="63"/>
      <c r="AS270" s="63"/>
      <c r="AT270" s="63"/>
      <c r="AU270" s="63"/>
      <c r="AV270" s="63"/>
      <c r="AW270" s="63"/>
      <c r="AX270" s="63"/>
      <c r="AY270" s="63"/>
      <c r="AZ270" s="63"/>
      <c r="BA270" s="63"/>
      <c r="BB270" s="63"/>
      <c r="BF270" s="63"/>
      <c r="BG270" s="63"/>
      <c r="BI270" s="100"/>
      <c r="BJ270" s="100"/>
      <c r="BN270" s="63"/>
      <c r="CA270" s="51">
        <v>219</v>
      </c>
    </row>
    <row r="271" spans="1:79" s="49" customFormat="1" ht="23.25" customHeight="1">
      <c r="A271" s="63"/>
      <c r="F271" s="63"/>
      <c r="G271" s="62"/>
      <c r="H271" s="62"/>
      <c r="I271" s="62"/>
      <c r="J271" s="63"/>
      <c r="K271" s="63"/>
      <c r="L271" s="63"/>
      <c r="M271" s="74"/>
      <c r="N271" s="75"/>
      <c r="O271" s="75"/>
      <c r="P271" s="74"/>
      <c r="AF271" s="63"/>
      <c r="AG271" s="63"/>
      <c r="AH271" s="63"/>
      <c r="AI271" s="100"/>
      <c r="AJ271" s="63"/>
      <c r="AK271" s="63"/>
      <c r="AL271" s="63"/>
      <c r="AM271" s="63"/>
      <c r="AN271" s="63"/>
      <c r="AO271" s="63"/>
      <c r="AP271" s="63"/>
      <c r="AQ271" s="63"/>
      <c r="AR271" s="63"/>
      <c r="AS271" s="63"/>
      <c r="AT271" s="63"/>
      <c r="AU271" s="63"/>
      <c r="AV271" s="63"/>
      <c r="AW271" s="63"/>
      <c r="AX271" s="63"/>
      <c r="AY271" s="63"/>
      <c r="AZ271" s="63"/>
      <c r="BA271" s="63"/>
      <c r="BB271" s="63"/>
      <c r="BF271" s="63"/>
      <c r="BG271" s="63"/>
      <c r="BI271" s="100"/>
      <c r="BJ271" s="100"/>
      <c r="BN271" s="63"/>
      <c r="CA271" s="51">
        <v>220</v>
      </c>
    </row>
    <row r="272" spans="1:79" s="49" customFormat="1" ht="23.25" customHeight="1">
      <c r="A272" s="63"/>
      <c r="F272" s="63"/>
      <c r="G272" s="62"/>
      <c r="H272" s="62"/>
      <c r="I272" s="62"/>
      <c r="J272" s="63"/>
      <c r="K272" s="63"/>
      <c r="L272" s="63"/>
      <c r="M272" s="74"/>
      <c r="N272" s="75"/>
      <c r="O272" s="75"/>
      <c r="P272" s="74"/>
      <c r="AF272" s="63"/>
      <c r="AG272" s="63"/>
      <c r="AH272" s="63"/>
      <c r="AI272" s="100"/>
      <c r="AJ272" s="63"/>
      <c r="AK272" s="63"/>
      <c r="AL272" s="63"/>
      <c r="AM272" s="63"/>
      <c r="AN272" s="63"/>
      <c r="AO272" s="63"/>
      <c r="AP272" s="63"/>
      <c r="AQ272" s="63"/>
      <c r="AR272" s="63"/>
      <c r="AS272" s="63"/>
      <c r="AT272" s="63"/>
      <c r="AU272" s="63"/>
      <c r="AV272" s="63"/>
      <c r="AW272" s="63"/>
      <c r="AX272" s="63"/>
      <c r="AY272" s="63"/>
      <c r="AZ272" s="63"/>
      <c r="BA272" s="63"/>
      <c r="BB272" s="63"/>
      <c r="BF272" s="63"/>
      <c r="BG272" s="63"/>
      <c r="BI272" s="100"/>
      <c r="BJ272" s="100"/>
      <c r="BN272" s="63"/>
      <c r="CA272" s="51">
        <v>221</v>
      </c>
    </row>
    <row r="273" spans="1:83" s="49" customFormat="1" ht="23.25" customHeight="1">
      <c r="A273" s="63"/>
      <c r="F273" s="63"/>
      <c r="G273" s="62"/>
      <c r="H273" s="62"/>
      <c r="I273" s="62"/>
      <c r="J273" s="63"/>
      <c r="K273" s="63"/>
      <c r="L273" s="63"/>
      <c r="M273" s="74"/>
      <c r="N273" s="75"/>
      <c r="O273" s="75"/>
      <c r="P273" s="74"/>
      <c r="AF273" s="63"/>
      <c r="AG273" s="63"/>
      <c r="AH273" s="63"/>
      <c r="AI273" s="100"/>
      <c r="AJ273" s="63"/>
      <c r="AK273" s="63"/>
      <c r="AL273" s="63"/>
      <c r="AM273" s="63"/>
      <c r="AN273" s="63"/>
      <c r="AO273" s="63"/>
      <c r="AP273" s="63"/>
      <c r="AQ273" s="63"/>
      <c r="AR273" s="63"/>
      <c r="AS273" s="63"/>
      <c r="AT273" s="63"/>
      <c r="AU273" s="63"/>
      <c r="AV273" s="63"/>
      <c r="AW273" s="63"/>
      <c r="AX273" s="63"/>
      <c r="AY273" s="63"/>
      <c r="AZ273" s="63"/>
      <c r="BA273" s="63"/>
      <c r="BB273" s="63"/>
      <c r="BF273" s="63"/>
      <c r="BG273" s="63"/>
      <c r="BI273" s="100"/>
      <c r="BJ273" s="100"/>
      <c r="BN273" s="63"/>
      <c r="CA273" s="51">
        <v>222</v>
      </c>
    </row>
    <row r="274" spans="1:83" s="49" customFormat="1" ht="23.25" customHeight="1">
      <c r="A274" s="63"/>
      <c r="F274" s="63"/>
      <c r="G274" s="62"/>
      <c r="H274" s="62"/>
      <c r="I274" s="62"/>
      <c r="J274" s="63"/>
      <c r="K274" s="63"/>
      <c r="L274" s="63"/>
      <c r="M274" s="74"/>
      <c r="N274" s="75"/>
      <c r="O274" s="75"/>
      <c r="P274" s="74"/>
      <c r="AF274" s="63"/>
      <c r="AG274" s="63"/>
      <c r="AH274" s="63"/>
      <c r="AI274" s="100"/>
      <c r="AJ274" s="63"/>
      <c r="AK274" s="63"/>
      <c r="AL274" s="63"/>
      <c r="AM274" s="63"/>
      <c r="AN274" s="63"/>
      <c r="AO274" s="63"/>
      <c r="AP274" s="63"/>
      <c r="AQ274" s="63"/>
      <c r="AR274" s="63"/>
      <c r="AS274" s="63"/>
      <c r="AT274" s="63"/>
      <c r="AU274" s="63"/>
      <c r="AV274" s="63"/>
      <c r="AW274" s="63"/>
      <c r="AX274" s="63"/>
      <c r="AY274" s="63"/>
      <c r="AZ274" s="63"/>
      <c r="BA274" s="63"/>
      <c r="BB274" s="63"/>
      <c r="BF274" s="63"/>
      <c r="BG274" s="63"/>
      <c r="BI274" s="100"/>
      <c r="BJ274" s="100"/>
      <c r="BN274" s="63"/>
      <c r="CA274" s="51">
        <v>223</v>
      </c>
    </row>
    <row r="275" spans="1:83" s="49" customFormat="1" ht="23.25" customHeight="1">
      <c r="A275" s="63"/>
      <c r="F275" s="63"/>
      <c r="G275" s="62"/>
      <c r="H275" s="62"/>
      <c r="I275" s="62"/>
      <c r="J275" s="63"/>
      <c r="K275" s="63"/>
      <c r="L275" s="63"/>
      <c r="M275" s="74"/>
      <c r="N275" s="75"/>
      <c r="O275" s="75"/>
      <c r="P275" s="74"/>
      <c r="AF275" s="63"/>
      <c r="AG275" s="63"/>
      <c r="AH275" s="63"/>
      <c r="AI275" s="100"/>
      <c r="AJ275" s="63"/>
      <c r="AK275" s="63"/>
      <c r="AL275" s="63"/>
      <c r="AM275" s="63"/>
      <c r="AN275" s="63"/>
      <c r="AO275" s="63"/>
      <c r="AP275" s="63"/>
      <c r="AQ275" s="63"/>
      <c r="AR275" s="63"/>
      <c r="AS275" s="63"/>
      <c r="AT275" s="63"/>
      <c r="AU275" s="63"/>
      <c r="AV275" s="63"/>
      <c r="AW275" s="63"/>
      <c r="AX275" s="63"/>
      <c r="AY275" s="63"/>
      <c r="AZ275" s="63"/>
      <c r="BA275" s="63"/>
      <c r="BB275" s="63"/>
      <c r="BF275" s="63"/>
      <c r="BG275" s="63"/>
      <c r="BI275" s="100"/>
      <c r="BJ275" s="100"/>
      <c r="BN275" s="63"/>
      <c r="CA275" s="51">
        <v>224</v>
      </c>
    </row>
    <row r="276" spans="1:83" ht="23.25" customHeight="1">
      <c r="BO276" s="49"/>
      <c r="BP276" s="49"/>
      <c r="BQ276" s="49"/>
      <c r="BR276" s="49"/>
      <c r="BS276" s="49"/>
      <c r="BT276" s="49"/>
      <c r="BU276" s="49"/>
      <c r="BV276" s="49"/>
      <c r="BW276" s="49"/>
      <c r="BX276" s="49"/>
      <c r="BY276" s="49"/>
      <c r="BZ276" s="49"/>
      <c r="CA276" s="51">
        <v>225</v>
      </c>
      <c r="CB276" s="49"/>
      <c r="CC276" s="49"/>
      <c r="CD276" s="49"/>
      <c r="CE276" s="49"/>
    </row>
    <row r="277" spans="1:83" ht="23.25" customHeight="1">
      <c r="BO277" s="49"/>
      <c r="BP277" s="49"/>
      <c r="BQ277" s="49"/>
      <c r="BR277" s="49"/>
      <c r="BS277" s="49"/>
      <c r="BT277" s="49"/>
      <c r="BU277" s="49"/>
      <c r="BV277" s="49"/>
      <c r="BW277" s="49"/>
      <c r="BX277" s="49"/>
      <c r="BY277" s="49"/>
      <c r="BZ277" s="49"/>
      <c r="CA277" s="51">
        <v>226</v>
      </c>
      <c r="CB277" s="49"/>
      <c r="CC277" s="49"/>
      <c r="CD277" s="49"/>
      <c r="CE277" s="49"/>
    </row>
    <row r="278" spans="1:83" ht="23.25" customHeight="1">
      <c r="BO278" s="49"/>
      <c r="BP278" s="49"/>
      <c r="BQ278" s="49"/>
      <c r="BR278" s="49"/>
      <c r="BS278" s="49"/>
      <c r="BT278" s="49"/>
      <c r="BU278" s="49"/>
      <c r="BV278" s="49"/>
      <c r="BW278" s="49"/>
      <c r="BX278" s="49"/>
      <c r="BY278" s="49"/>
      <c r="BZ278" s="49"/>
      <c r="CA278" s="51">
        <v>227</v>
      </c>
      <c r="CB278" s="49"/>
      <c r="CC278" s="49"/>
      <c r="CD278" s="49"/>
      <c r="CE278" s="49"/>
    </row>
    <row r="279" spans="1:83" ht="23.25" customHeight="1">
      <c r="BO279" s="49"/>
      <c r="BP279" s="49"/>
      <c r="BQ279" s="49"/>
      <c r="BR279" s="49"/>
      <c r="BS279" s="49"/>
      <c r="BT279" s="49"/>
      <c r="BU279" s="49"/>
      <c r="BV279" s="49"/>
      <c r="BW279" s="49"/>
      <c r="BX279" s="49"/>
      <c r="BY279" s="49"/>
      <c r="BZ279" s="49"/>
      <c r="CA279" s="51">
        <v>228</v>
      </c>
      <c r="CB279" s="49"/>
      <c r="CC279" s="49"/>
      <c r="CD279" s="49"/>
      <c r="CE279" s="49"/>
    </row>
    <row r="280" spans="1:83" ht="23.25" customHeight="1">
      <c r="BO280" s="49"/>
      <c r="BP280" s="49"/>
      <c r="BQ280" s="49"/>
      <c r="BR280" s="49"/>
      <c r="BS280" s="49"/>
      <c r="BT280" s="49"/>
      <c r="BU280" s="49"/>
      <c r="BV280" s="49"/>
      <c r="BW280" s="49"/>
      <c r="BX280" s="49"/>
      <c r="BY280" s="49"/>
      <c r="BZ280" s="49"/>
      <c r="CA280" s="51">
        <v>229</v>
      </c>
      <c r="CB280" s="49"/>
      <c r="CC280" s="49"/>
      <c r="CD280" s="49"/>
      <c r="CE280" s="49"/>
    </row>
    <row r="281" spans="1:83" ht="23.25" customHeight="1">
      <c r="BO281" s="49"/>
      <c r="BP281" s="49"/>
      <c r="BQ281" s="49"/>
      <c r="BR281" s="49"/>
      <c r="BS281" s="49"/>
      <c r="BT281" s="49"/>
      <c r="BU281" s="49"/>
      <c r="BV281" s="49"/>
      <c r="BW281" s="49"/>
      <c r="BX281" s="49"/>
      <c r="BY281" s="49"/>
      <c r="BZ281" s="49"/>
      <c r="CA281" s="51">
        <v>230</v>
      </c>
      <c r="CB281" s="49"/>
      <c r="CC281" s="49"/>
      <c r="CD281" s="49"/>
      <c r="CE281" s="49"/>
    </row>
    <row r="282" spans="1:83" ht="23.25" customHeight="1">
      <c r="BO282" s="49"/>
      <c r="BP282" s="49"/>
      <c r="BQ282" s="49"/>
      <c r="BR282" s="49"/>
      <c r="BS282" s="49"/>
      <c r="BT282" s="49"/>
      <c r="BU282" s="49"/>
      <c r="BV282" s="49"/>
      <c r="BW282" s="49"/>
      <c r="BX282" s="49"/>
      <c r="BY282" s="49"/>
      <c r="BZ282" s="49"/>
      <c r="CA282" s="51">
        <v>231</v>
      </c>
      <c r="CB282" s="49"/>
      <c r="CC282" s="49"/>
      <c r="CD282" s="49"/>
      <c r="CE282" s="49"/>
    </row>
    <row r="283" spans="1:83" ht="23.25" customHeight="1">
      <c r="BO283" s="49"/>
      <c r="BP283" s="49"/>
      <c r="BQ283" s="49"/>
      <c r="BR283" s="49"/>
      <c r="BS283" s="49"/>
      <c r="BT283" s="49"/>
      <c r="BU283" s="49"/>
      <c r="BV283" s="49"/>
      <c r="BW283" s="49"/>
      <c r="BX283" s="49"/>
      <c r="BY283" s="49"/>
      <c r="BZ283" s="49"/>
      <c r="CA283" s="51">
        <v>232</v>
      </c>
      <c r="CB283" s="49"/>
      <c r="CC283" s="49"/>
      <c r="CD283" s="49"/>
      <c r="CE283" s="49"/>
    </row>
    <row r="284" spans="1:83" ht="23.25" customHeight="1">
      <c r="BO284" s="49"/>
      <c r="BP284" s="49"/>
      <c r="BQ284" s="49"/>
      <c r="BR284" s="49"/>
      <c r="BS284" s="49"/>
      <c r="BT284" s="49"/>
      <c r="BU284" s="49"/>
      <c r="BV284" s="49"/>
      <c r="BW284" s="49"/>
      <c r="BX284" s="49"/>
      <c r="BY284" s="49"/>
      <c r="BZ284" s="49"/>
      <c r="CA284" s="51">
        <v>233</v>
      </c>
      <c r="CB284" s="49"/>
      <c r="CC284" s="49"/>
      <c r="CD284" s="49"/>
      <c r="CE284" s="49"/>
    </row>
    <row r="285" spans="1:83" ht="23.25" customHeight="1">
      <c r="BO285" s="49"/>
      <c r="BP285" s="49"/>
      <c r="BQ285" s="49"/>
      <c r="BR285" s="49"/>
      <c r="BS285" s="49"/>
      <c r="BT285" s="49"/>
      <c r="BU285" s="49"/>
      <c r="BV285" s="49"/>
      <c r="BW285" s="49"/>
      <c r="BX285" s="49"/>
      <c r="BY285" s="49"/>
      <c r="BZ285" s="49"/>
      <c r="CA285" s="51">
        <v>234</v>
      </c>
      <c r="CB285" s="49"/>
      <c r="CC285" s="49"/>
      <c r="CD285" s="49"/>
    </row>
    <row r="286" spans="1:83" ht="23.25" customHeight="1">
      <c r="BO286" s="49"/>
      <c r="BP286" s="49"/>
      <c r="BQ286" s="49"/>
      <c r="BR286" s="49"/>
      <c r="BS286" s="49"/>
      <c r="BT286" s="49"/>
      <c r="BU286" s="49"/>
      <c r="BV286" s="49"/>
      <c r="BW286" s="49"/>
      <c r="BX286" s="49"/>
      <c r="BY286" s="49"/>
      <c r="BZ286" s="49"/>
      <c r="CA286" s="51">
        <v>235</v>
      </c>
      <c r="CB286" s="49"/>
      <c r="CC286" s="49"/>
      <c r="CD286" s="49"/>
    </row>
    <row r="287" spans="1:83" ht="23.25" customHeight="1">
      <c r="BO287" s="49"/>
      <c r="BP287" s="49"/>
      <c r="BQ287" s="49"/>
      <c r="BR287" s="49"/>
      <c r="BS287" s="49"/>
      <c r="BT287" s="49"/>
      <c r="BU287" s="49"/>
      <c r="BV287" s="49"/>
      <c r="BW287" s="49"/>
      <c r="BX287" s="49"/>
      <c r="BY287" s="49"/>
      <c r="BZ287" s="49"/>
      <c r="CA287" s="51">
        <v>236</v>
      </c>
      <c r="CB287" s="49"/>
      <c r="CC287" s="49"/>
      <c r="CD287" s="49"/>
    </row>
    <row r="288" spans="1:83" ht="23.25" customHeight="1">
      <c r="BO288" s="49"/>
      <c r="BP288" s="49"/>
      <c r="BQ288" s="49"/>
      <c r="BR288" s="49"/>
      <c r="BS288" s="49"/>
      <c r="BT288" s="49"/>
      <c r="BU288" s="49"/>
      <c r="BV288" s="49"/>
      <c r="BW288" s="49"/>
      <c r="BX288" s="49"/>
      <c r="BY288" s="49"/>
      <c r="BZ288" s="49"/>
      <c r="CA288" s="51">
        <v>237</v>
      </c>
      <c r="CB288" s="49"/>
      <c r="CC288" s="49"/>
      <c r="CD288" s="49"/>
    </row>
    <row r="289" spans="67:82" ht="23.25" customHeight="1">
      <c r="BO289" s="49"/>
      <c r="BP289" s="49"/>
      <c r="BQ289" s="49"/>
      <c r="BR289" s="49"/>
      <c r="BS289" s="49"/>
      <c r="BT289" s="49"/>
      <c r="BU289" s="49"/>
      <c r="BV289" s="49"/>
      <c r="BW289" s="49"/>
      <c r="BX289" s="49"/>
      <c r="BY289" s="49"/>
      <c r="BZ289" s="49"/>
      <c r="CA289" s="51">
        <v>238</v>
      </c>
      <c r="CB289" s="49"/>
      <c r="CC289" s="49"/>
      <c r="CD289" s="49"/>
    </row>
    <row r="290" spans="67:82" ht="23.25" customHeight="1">
      <c r="BO290" s="49"/>
      <c r="BP290" s="49"/>
      <c r="BQ290" s="49"/>
      <c r="BR290" s="49"/>
      <c r="BS290" s="49"/>
      <c r="BT290" s="49"/>
      <c r="BU290" s="49"/>
      <c r="BV290" s="49"/>
      <c r="BW290" s="49"/>
      <c r="BX290" s="49"/>
      <c r="BY290" s="49"/>
      <c r="BZ290" s="49"/>
      <c r="CA290" s="51">
        <v>239</v>
      </c>
      <c r="CB290" s="49"/>
      <c r="CC290" s="49"/>
      <c r="CD290" s="49"/>
    </row>
    <row r="291" spans="67:82" ht="23.25" customHeight="1">
      <c r="BO291" s="49"/>
      <c r="BP291" s="49"/>
      <c r="BQ291" s="49"/>
      <c r="BR291" s="49"/>
      <c r="BS291" s="49"/>
      <c r="BT291" s="49"/>
      <c r="BU291" s="49"/>
      <c r="BV291" s="49"/>
      <c r="BW291" s="49"/>
      <c r="BX291" s="49"/>
      <c r="BY291" s="49"/>
      <c r="BZ291" s="49"/>
      <c r="CA291" s="51">
        <v>240</v>
      </c>
      <c r="CB291" s="49"/>
      <c r="CC291" s="49"/>
      <c r="CD291" s="49"/>
    </row>
    <row r="292" spans="67:82" ht="23.25" customHeight="1">
      <c r="BO292" s="49"/>
      <c r="BP292" s="49"/>
      <c r="BQ292" s="49"/>
      <c r="BR292" s="49"/>
      <c r="BS292" s="49"/>
      <c r="BT292" s="49"/>
      <c r="BU292" s="49"/>
      <c r="BV292" s="49"/>
      <c r="BW292" s="49"/>
      <c r="BX292" s="49"/>
      <c r="BY292" s="49"/>
      <c r="BZ292" s="49"/>
      <c r="CA292" s="51">
        <v>241</v>
      </c>
      <c r="CB292" s="49"/>
      <c r="CC292" s="49"/>
      <c r="CD292" s="49"/>
    </row>
    <row r="293" spans="67:82" ht="23.25" customHeight="1">
      <c r="BO293" s="49"/>
      <c r="BP293" s="49"/>
      <c r="BQ293" s="49"/>
      <c r="BR293" s="49"/>
      <c r="BS293" s="49"/>
      <c r="BT293" s="49"/>
      <c r="BU293" s="49"/>
      <c r="BV293" s="49"/>
      <c r="BW293" s="49"/>
      <c r="BX293" s="49"/>
      <c r="BY293" s="49"/>
      <c r="BZ293" s="49"/>
      <c r="CA293" s="51">
        <v>242</v>
      </c>
      <c r="CB293" s="49"/>
      <c r="CC293" s="49"/>
      <c r="CD293" s="49"/>
    </row>
    <row r="294" spans="67:82" ht="23.25" customHeight="1">
      <c r="BO294" s="49"/>
      <c r="BP294" s="49"/>
      <c r="BQ294" s="49"/>
      <c r="BR294" s="49"/>
      <c r="BS294" s="49"/>
      <c r="BT294" s="49"/>
      <c r="BU294" s="49"/>
      <c r="BV294" s="49"/>
      <c r="BW294" s="49"/>
      <c r="BX294" s="49"/>
      <c r="BY294" s="49"/>
      <c r="BZ294" s="49"/>
      <c r="CA294" s="51">
        <v>243</v>
      </c>
      <c r="CB294" s="49"/>
      <c r="CC294" s="49"/>
      <c r="CD294" s="49"/>
    </row>
    <row r="295" spans="67:82" ht="23.25" customHeight="1">
      <c r="BO295" s="49"/>
      <c r="BP295" s="49"/>
      <c r="BQ295" s="49"/>
      <c r="BR295" s="49"/>
      <c r="BS295" s="49"/>
      <c r="BT295" s="49"/>
      <c r="BU295" s="49"/>
      <c r="BV295" s="49"/>
      <c r="BW295" s="49"/>
      <c r="BX295" s="49"/>
      <c r="BY295" s="49"/>
      <c r="BZ295" s="49"/>
      <c r="CA295" s="51">
        <v>244</v>
      </c>
      <c r="CB295" s="49"/>
      <c r="CC295" s="49"/>
      <c r="CD295" s="49"/>
    </row>
    <row r="296" spans="67:82" ht="23.25" customHeight="1">
      <c r="BO296" s="49"/>
      <c r="BP296" s="49"/>
      <c r="BQ296" s="49"/>
      <c r="BR296" s="49"/>
      <c r="BS296" s="49"/>
      <c r="BT296" s="49"/>
      <c r="BU296" s="49"/>
      <c r="BV296" s="49"/>
      <c r="BW296" s="49"/>
      <c r="BX296" s="49"/>
      <c r="BY296" s="49"/>
      <c r="BZ296" s="49"/>
      <c r="CA296" s="51">
        <v>245</v>
      </c>
      <c r="CB296" s="49"/>
      <c r="CC296" s="49"/>
      <c r="CD296" s="49"/>
    </row>
    <row r="297" spans="67:82" ht="23.25" customHeight="1">
      <c r="BO297" s="49"/>
      <c r="BP297" s="49"/>
      <c r="BQ297" s="49"/>
      <c r="BR297" s="49"/>
      <c r="BS297" s="49"/>
      <c r="BT297" s="49"/>
      <c r="BU297" s="49"/>
      <c r="BV297" s="49"/>
      <c r="BW297" s="49"/>
      <c r="BX297" s="49"/>
      <c r="BY297" s="49"/>
      <c r="BZ297" s="49"/>
      <c r="CA297" s="51">
        <v>246</v>
      </c>
      <c r="CB297" s="49"/>
      <c r="CC297" s="49"/>
      <c r="CD297" s="49"/>
    </row>
    <row r="298" spans="67:82" ht="23.25" customHeight="1">
      <c r="BO298" s="49"/>
      <c r="BP298" s="49"/>
      <c r="BQ298" s="49"/>
      <c r="BR298" s="49"/>
      <c r="BS298" s="49"/>
      <c r="BT298" s="49"/>
      <c r="BU298" s="49"/>
      <c r="BV298" s="49"/>
      <c r="BW298" s="49"/>
      <c r="BX298" s="49"/>
      <c r="BY298" s="49"/>
      <c r="BZ298" s="49"/>
      <c r="CA298" s="51">
        <v>247</v>
      </c>
      <c r="CB298" s="49"/>
      <c r="CC298" s="49"/>
      <c r="CD298" s="49"/>
    </row>
    <row r="299" spans="67:82" ht="23.25" customHeight="1">
      <c r="BO299" s="49"/>
      <c r="BP299" s="49"/>
      <c r="BQ299" s="49"/>
      <c r="BR299" s="49"/>
      <c r="BS299" s="49"/>
      <c r="BT299" s="49"/>
      <c r="BU299" s="49"/>
      <c r="BV299" s="49"/>
      <c r="BW299" s="49"/>
      <c r="BX299" s="49"/>
      <c r="BY299" s="49"/>
      <c r="BZ299" s="49"/>
      <c r="CA299" s="51">
        <v>248</v>
      </c>
      <c r="CB299" s="49"/>
      <c r="CC299" s="49"/>
      <c r="CD299" s="49"/>
    </row>
    <row r="300" spans="67:82" ht="23.25" customHeight="1">
      <c r="BO300" s="49"/>
      <c r="BP300" s="49"/>
      <c r="BQ300" s="49"/>
      <c r="BR300" s="49"/>
      <c r="BS300" s="49"/>
      <c r="BT300" s="49"/>
      <c r="BU300" s="49"/>
      <c r="BV300" s="49"/>
      <c r="BW300" s="49"/>
      <c r="BX300" s="49"/>
      <c r="BY300" s="49"/>
      <c r="BZ300" s="49"/>
      <c r="CA300" s="51">
        <v>249</v>
      </c>
      <c r="CB300" s="49"/>
      <c r="CC300" s="49"/>
      <c r="CD300" s="49"/>
    </row>
    <row r="301" spans="67:82" ht="23.25" customHeight="1">
      <c r="BO301" s="49"/>
      <c r="BP301" s="49"/>
      <c r="BQ301" s="49"/>
      <c r="BR301" s="49"/>
      <c r="BS301" s="49"/>
      <c r="BT301" s="49"/>
      <c r="BU301" s="49"/>
      <c r="BV301" s="49"/>
      <c r="BW301" s="49"/>
      <c r="BX301" s="49"/>
      <c r="BY301" s="49"/>
      <c r="BZ301" s="49"/>
      <c r="CA301" s="51">
        <v>250</v>
      </c>
      <c r="CB301" s="49"/>
      <c r="CC301" s="49"/>
      <c r="CD301" s="49"/>
    </row>
    <row r="302" spans="67:82" ht="23.25" customHeight="1">
      <c r="BO302" s="49"/>
      <c r="BP302" s="49"/>
      <c r="BQ302" s="49"/>
      <c r="BR302" s="49"/>
      <c r="BS302" s="49"/>
      <c r="BT302" s="49"/>
      <c r="BU302" s="49"/>
      <c r="BV302" s="49"/>
      <c r="BW302" s="49"/>
      <c r="BX302" s="49"/>
      <c r="BY302" s="49"/>
      <c r="BZ302" s="49"/>
      <c r="CA302" s="51">
        <v>251</v>
      </c>
      <c r="CB302" s="49"/>
      <c r="CC302" s="49"/>
      <c r="CD302" s="49"/>
    </row>
    <row r="303" spans="67:82" ht="23.25" customHeight="1">
      <c r="BO303" s="49"/>
      <c r="BP303" s="49"/>
      <c r="BQ303" s="49"/>
      <c r="BR303" s="49"/>
      <c r="BS303" s="49"/>
      <c r="BT303" s="49"/>
      <c r="BU303" s="49"/>
      <c r="BV303" s="49"/>
      <c r="BW303" s="49"/>
      <c r="BX303" s="49"/>
      <c r="BY303" s="49"/>
      <c r="BZ303" s="49"/>
      <c r="CA303" s="51">
        <v>252</v>
      </c>
      <c r="CB303" s="49"/>
      <c r="CC303" s="49"/>
      <c r="CD303" s="49"/>
    </row>
    <row r="304" spans="67:82" ht="23.25" customHeight="1">
      <c r="BO304" s="49"/>
      <c r="BP304" s="49"/>
      <c r="BQ304" s="49"/>
      <c r="BR304" s="49"/>
      <c r="BS304" s="49"/>
      <c r="BT304" s="49"/>
      <c r="BU304" s="49"/>
      <c r="BV304" s="49"/>
      <c r="BW304" s="49"/>
      <c r="BX304" s="49"/>
      <c r="BY304" s="49"/>
      <c r="BZ304" s="49"/>
      <c r="CA304" s="51">
        <v>253</v>
      </c>
      <c r="CB304" s="49"/>
      <c r="CC304" s="49"/>
      <c r="CD304" s="49"/>
    </row>
    <row r="305" spans="67:82" ht="23.25" customHeight="1">
      <c r="BO305" s="49"/>
      <c r="BP305" s="49"/>
      <c r="BQ305" s="49"/>
      <c r="BR305" s="49"/>
      <c r="BS305" s="49"/>
      <c r="BT305" s="49"/>
      <c r="BU305" s="49"/>
      <c r="BV305" s="49"/>
      <c r="BW305" s="49"/>
      <c r="BX305" s="49"/>
      <c r="BY305" s="49"/>
      <c r="BZ305" s="49"/>
      <c r="CA305" s="51">
        <v>254</v>
      </c>
      <c r="CB305" s="49"/>
      <c r="CC305" s="49"/>
      <c r="CD305" s="49"/>
    </row>
    <row r="306" spans="67:82" ht="23.25" customHeight="1">
      <c r="BO306" s="49"/>
      <c r="BP306" s="49"/>
      <c r="BQ306" s="49"/>
      <c r="BR306" s="49"/>
      <c r="BS306" s="49"/>
      <c r="BT306" s="49"/>
      <c r="BU306" s="49"/>
      <c r="BV306" s="49"/>
      <c r="BW306" s="49"/>
      <c r="BX306" s="49"/>
      <c r="BY306" s="49"/>
      <c r="BZ306" s="49"/>
      <c r="CA306" s="51">
        <v>255</v>
      </c>
      <c r="CB306" s="49"/>
      <c r="CC306" s="49"/>
      <c r="CD306" s="49"/>
    </row>
    <row r="307" spans="67:82" ht="23.25" customHeight="1">
      <c r="BO307" s="49"/>
      <c r="BP307" s="49"/>
      <c r="BQ307" s="49"/>
      <c r="BR307" s="49"/>
      <c r="BS307" s="49"/>
      <c r="BT307" s="49"/>
      <c r="BU307" s="49"/>
      <c r="BV307" s="49"/>
      <c r="BW307" s="49"/>
      <c r="BX307" s="49"/>
      <c r="BY307" s="49"/>
      <c r="BZ307" s="49"/>
      <c r="CA307" s="51">
        <v>256</v>
      </c>
      <c r="CB307" s="49"/>
      <c r="CC307" s="49"/>
      <c r="CD307" s="49"/>
    </row>
    <row r="308" spans="67:82" ht="23.25" customHeight="1">
      <c r="BO308" s="49"/>
      <c r="BP308" s="49"/>
      <c r="BQ308" s="49"/>
      <c r="BR308" s="49"/>
      <c r="BS308" s="49"/>
      <c r="BT308" s="49"/>
      <c r="BU308" s="49"/>
      <c r="BV308" s="49"/>
      <c r="BW308" s="49"/>
      <c r="BX308" s="49"/>
      <c r="BY308" s="49"/>
      <c r="BZ308" s="49"/>
      <c r="CA308" s="49"/>
      <c r="CB308" s="49"/>
      <c r="CC308" s="49"/>
      <c r="CD308" s="49"/>
    </row>
    <row r="309" spans="67:82" ht="23.25" customHeight="1">
      <c r="BO309" s="49"/>
      <c r="BP309" s="49"/>
      <c r="BQ309" s="49"/>
      <c r="BR309" s="49"/>
      <c r="BS309" s="49"/>
      <c r="BT309" s="49"/>
      <c r="BU309" s="49"/>
      <c r="BV309" s="49"/>
      <c r="BW309" s="49"/>
      <c r="BX309" s="49"/>
      <c r="BY309" s="49"/>
      <c r="BZ309" s="49"/>
      <c r="CA309" s="49"/>
      <c r="CB309" s="49"/>
      <c r="CC309" s="49"/>
      <c r="CD309" s="49"/>
    </row>
    <row r="310" spans="67:82" ht="23.25" customHeight="1">
      <c r="BO310" s="49"/>
      <c r="BP310" s="49"/>
      <c r="BQ310" s="49"/>
      <c r="BR310" s="49"/>
      <c r="BS310" s="49"/>
      <c r="BT310" s="49"/>
      <c r="BU310" s="49"/>
      <c r="BV310" s="49"/>
      <c r="BW310" s="49"/>
      <c r="BX310" s="49"/>
      <c r="BY310" s="49"/>
      <c r="BZ310" s="49"/>
      <c r="CA310" s="49"/>
      <c r="CB310" s="49"/>
      <c r="CC310" s="49"/>
      <c r="CD310" s="49"/>
    </row>
    <row r="311" spans="67:82" ht="23.25" customHeight="1">
      <c r="BO311" s="49"/>
      <c r="BP311" s="49"/>
      <c r="BQ311" s="49"/>
      <c r="BR311" s="49"/>
      <c r="BS311" s="49"/>
      <c r="BT311" s="49"/>
      <c r="BU311" s="49"/>
      <c r="BV311" s="49"/>
      <c r="BW311" s="49"/>
      <c r="BX311" s="49"/>
      <c r="BY311" s="49"/>
      <c r="BZ311" s="49"/>
      <c r="CA311" s="49"/>
      <c r="CB311" s="49"/>
      <c r="CC311" s="49"/>
      <c r="CD311" s="49"/>
    </row>
    <row r="312" spans="67:82" ht="23.25" customHeight="1">
      <c r="BO312" s="49"/>
      <c r="BP312" s="49"/>
      <c r="BQ312" s="49"/>
      <c r="BR312" s="49"/>
      <c r="BS312" s="49"/>
      <c r="BT312" s="49"/>
      <c r="BU312" s="49"/>
      <c r="BV312" s="49"/>
      <c r="BW312" s="49"/>
      <c r="BX312" s="49"/>
      <c r="BY312" s="49"/>
      <c r="BZ312" s="49"/>
      <c r="CA312" s="49"/>
      <c r="CB312" s="49"/>
      <c r="CC312" s="49"/>
      <c r="CD312" s="49"/>
    </row>
    <row r="313" spans="67:82" ht="23.25" customHeight="1">
      <c r="BO313" s="49"/>
      <c r="BP313" s="49"/>
      <c r="BQ313" s="49"/>
      <c r="BR313" s="49"/>
      <c r="BS313" s="49"/>
      <c r="BT313" s="49"/>
      <c r="BU313" s="49"/>
      <c r="BV313" s="49"/>
      <c r="BW313" s="49"/>
      <c r="BX313" s="49"/>
      <c r="BY313" s="49"/>
      <c r="BZ313" s="49"/>
      <c r="CA313" s="49"/>
      <c r="CB313" s="49"/>
      <c r="CC313" s="49"/>
      <c r="CD313" s="49"/>
    </row>
    <row r="314" spans="67:82" ht="23.25" customHeight="1">
      <c r="BO314" s="49"/>
      <c r="BP314" s="49"/>
      <c r="BQ314" s="49"/>
      <c r="BR314" s="49"/>
      <c r="BS314" s="49"/>
      <c r="BT314" s="49"/>
      <c r="BU314" s="49"/>
      <c r="BV314" s="49"/>
      <c r="BW314" s="49"/>
      <c r="BX314" s="49"/>
      <c r="BY314" s="49"/>
      <c r="BZ314" s="49"/>
      <c r="CA314" s="49"/>
      <c r="CB314" s="49"/>
      <c r="CC314" s="49"/>
      <c r="CD314" s="49"/>
    </row>
    <row r="315" spans="67:82" ht="23.25" customHeight="1">
      <c r="BO315" s="49"/>
      <c r="BP315" s="49"/>
      <c r="BQ315" s="49"/>
      <c r="BR315" s="49"/>
      <c r="BS315" s="49"/>
      <c r="BT315" s="49"/>
      <c r="BU315" s="49"/>
      <c r="BV315" s="49"/>
      <c r="BW315" s="49"/>
      <c r="BX315" s="49"/>
      <c r="BY315" s="49"/>
      <c r="BZ315" s="49"/>
      <c r="CA315" s="49"/>
      <c r="CB315" s="49"/>
      <c r="CC315" s="49"/>
      <c r="CD315" s="49"/>
    </row>
  </sheetData>
  <sheetProtection password="CC09" sheet="1" deleteColumns="0" deleteRows="0" autoFilter="0" pivotTables="0"/>
  <protectedRanges>
    <protectedRange sqref="BB7:BB33 BE7:BE33" name="区域12" securityDescriptor=""/>
    <protectedRange sqref="W7:W33" name="区域10" securityDescriptor=""/>
    <protectedRange sqref="A35:IV35" name="区域9" securityDescriptor=""/>
    <protectedRange sqref="BN7:BN33" name="区域7" securityDescriptor=""/>
    <protectedRange sqref="BH7:BI33" name="区域6" securityDescriptor=""/>
    <protectedRange sqref="AI7" name="区域4" securityDescriptor=""/>
    <protectedRange sqref="E7:E33 G7:J33" name="区域2" securityDescriptor=""/>
    <protectedRange sqref="B7:D7" name="区域1" securityDescriptor=""/>
    <protectedRange sqref="N7:O33 Q7:U33" name="区域3" securityDescriptor=""/>
    <protectedRange sqref="AU7:AZ33 AJ7:AQ33" name="区域5" securityDescriptor=""/>
    <protectedRange sqref="A35:IV35" name="区域8" securityDescriptor=""/>
    <protectedRange sqref="BL7:BL33" name="区域11" securityDescriptor=""/>
  </protectedRanges>
  <mergeCells count="78">
    <mergeCell ref="BJ5:BJ6"/>
    <mergeCell ref="BK5:BK6"/>
    <mergeCell ref="BL5:BL6"/>
    <mergeCell ref="BM5:BM6"/>
    <mergeCell ref="BN5:BN6"/>
    <mergeCell ref="BE5:BE6"/>
    <mergeCell ref="BF5:BF6"/>
    <mergeCell ref="BG5:BG6"/>
    <mergeCell ref="BH5:BH6"/>
    <mergeCell ref="BI5:BI6"/>
    <mergeCell ref="AZ5:AZ6"/>
    <mergeCell ref="BA5:BA6"/>
    <mergeCell ref="BB5:BB6"/>
    <mergeCell ref="BC5:BC6"/>
    <mergeCell ref="BD5:BD6"/>
    <mergeCell ref="AU5:AU6"/>
    <mergeCell ref="AV5:AV6"/>
    <mergeCell ref="AW5:AW6"/>
    <mergeCell ref="AX5:AX6"/>
    <mergeCell ref="AY5:AY6"/>
    <mergeCell ref="AM5:AM6"/>
    <mergeCell ref="AP5:AP6"/>
    <mergeCell ref="AQ5:AQ6"/>
    <mergeCell ref="AR5:AR6"/>
    <mergeCell ref="AT5:AT6"/>
    <mergeCell ref="AF5:AF6"/>
    <mergeCell ref="AG5:AG6"/>
    <mergeCell ref="AH5:AH6"/>
    <mergeCell ref="AI5:AI6"/>
    <mergeCell ref="AL5:AL6"/>
    <mergeCell ref="AJ5:AK5"/>
    <mergeCell ref="AA5:AA6"/>
    <mergeCell ref="AB5:AB6"/>
    <mergeCell ref="AC5:AC6"/>
    <mergeCell ref="AD5:AD6"/>
    <mergeCell ref="AE5:AE6"/>
    <mergeCell ref="U5:U6"/>
    <mergeCell ref="V5:V6"/>
    <mergeCell ref="W5:W6"/>
    <mergeCell ref="X5:X6"/>
    <mergeCell ref="Z5:Z6"/>
    <mergeCell ref="P5:P6"/>
    <mergeCell ref="Q5:Q6"/>
    <mergeCell ref="R5:R6"/>
    <mergeCell ref="S5:S6"/>
    <mergeCell ref="T5:T6"/>
    <mergeCell ref="K5:K6"/>
    <mergeCell ref="L5:L6"/>
    <mergeCell ref="M5:M6"/>
    <mergeCell ref="N5:N6"/>
    <mergeCell ref="O5:O6"/>
    <mergeCell ref="A34:P34"/>
    <mergeCell ref="H35:I35"/>
    <mergeCell ref="N35:O35"/>
    <mergeCell ref="Q35:R35"/>
    <mergeCell ref="S35:T35"/>
    <mergeCell ref="A5:A6"/>
    <mergeCell ref="B5:B6"/>
    <mergeCell ref="C5:C6"/>
    <mergeCell ref="D5:D6"/>
    <mergeCell ref="E5:E6"/>
    <mergeCell ref="F5:F6"/>
    <mergeCell ref="G5:G6"/>
    <mergeCell ref="H5:H6"/>
    <mergeCell ref="I5:I6"/>
    <mergeCell ref="J5:J6"/>
    <mergeCell ref="A1:BN1"/>
    <mergeCell ref="Q2:BA2"/>
    <mergeCell ref="BB2:BF2"/>
    <mergeCell ref="BH2:BJ2"/>
    <mergeCell ref="AG3:AH3"/>
    <mergeCell ref="AJ3:AM3"/>
    <mergeCell ref="AR3:AT3"/>
    <mergeCell ref="AU3:BA3"/>
    <mergeCell ref="BB3:BK3"/>
    <mergeCell ref="A2:P4"/>
    <mergeCell ref="Q3:Z4"/>
    <mergeCell ref="AA3:AE4"/>
  </mergeCells>
  <phoneticPr fontId="3" type="noConversion"/>
  <dataValidations count="9">
    <dataValidation type="list" allowBlank="1" showInputMessage="1" showErrorMessage="1" sqref="B7:B33">
      <formula1>$BQ$53:$BQ$64</formula1>
    </dataValidation>
    <dataValidation type="list" allowBlank="1" showInputMessage="1" showErrorMessage="1" sqref="G7:G33">
      <formula1>$BV$53:$BV$70</formula1>
    </dataValidation>
    <dataValidation type="list" allowBlank="1" showInputMessage="1" showErrorMessage="1" sqref="O7:O33">
      <formula1>$BZ$52:$BZ$82</formula1>
    </dataValidation>
    <dataValidation type="list" allowBlank="1" showInputMessage="1" showErrorMessage="1" sqref="H7:H32">
      <formula1>$BW$53:$BW$54</formula1>
    </dataValidation>
    <dataValidation type="list" allowBlank="1" showInputMessage="1" showErrorMessage="1" sqref="C7:C33">
      <formula1>$BR$53:$BR$65</formula1>
    </dataValidation>
    <dataValidation type="list" allowBlank="1" showInputMessage="1" showErrorMessage="1" sqref="D7:D33">
      <formula1>$BS$53:$BS$55</formula1>
    </dataValidation>
    <dataValidation type="list" allowBlank="1" showInputMessage="1" showErrorMessage="1" sqref="N7:N33">
      <formula1>$BY$52:$BY$55</formula1>
    </dataValidation>
    <dataValidation type="list" allowBlank="1" showInputMessage="1" showErrorMessage="1" sqref="I7:I33">
      <formula1>$BX$53:$BX$57</formula1>
    </dataValidation>
    <dataValidation type="list" allowBlank="1" showInputMessage="1" showErrorMessage="1" sqref="E7:E33">
      <formula1>$BT$53:$BT$55</formula1>
    </dataValidation>
  </dataValidations>
  <pageMargins left="0.69791666666666696" right="0.69791666666666696" top="0.75" bottom="0.75" header="0.3" footer="0.3"/>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dimension ref="A1:FA91"/>
  <sheetViews>
    <sheetView workbookViewId="0">
      <pane xSplit="5" ySplit="1" topLeftCell="AA2" activePane="bottomRight" state="frozen"/>
      <selection pane="topRight"/>
      <selection pane="bottomLeft"/>
      <selection pane="bottomRight" activeCell="AB24" sqref="AB24"/>
    </sheetView>
  </sheetViews>
  <sheetFormatPr defaultColWidth="9" defaultRowHeight="15" customHeight="1"/>
  <cols>
    <col min="1" max="1" width="4.75" style="178" customWidth="1"/>
    <col min="2" max="2" width="9" style="130"/>
    <col min="3" max="3" width="11" style="179" customWidth="1"/>
    <col min="4" max="5" width="9" style="130"/>
    <col min="6" max="6" width="7.25" style="130" customWidth="1"/>
    <col min="7" max="7" width="7.5" style="130" customWidth="1"/>
    <col min="8" max="8" width="7.125" style="130" customWidth="1"/>
    <col min="9" max="9" width="8" style="180" customWidth="1"/>
    <col min="10" max="10" width="5.125" style="130" customWidth="1"/>
    <col min="11" max="11" width="10.25" style="130" customWidth="1"/>
    <col min="12" max="12" width="5" style="130" customWidth="1"/>
    <col min="13" max="13" width="6.625" style="130" customWidth="1"/>
    <col min="14" max="14" width="13.25" style="130" customWidth="1"/>
    <col min="15" max="15" width="19.125" style="130" customWidth="1"/>
    <col min="16" max="16" width="14" style="130" customWidth="1"/>
    <col min="17" max="17" width="33.375" style="181" customWidth="1"/>
    <col min="18" max="18" width="11.75" style="130" customWidth="1"/>
    <col min="19" max="19" width="9.875" style="130" customWidth="1"/>
    <col min="20" max="20" width="16.875" style="130" customWidth="1"/>
    <col min="21" max="21" width="13.375" style="130" customWidth="1"/>
    <col min="22" max="22" width="9.625" style="130" customWidth="1"/>
    <col min="23" max="23" width="9" style="130"/>
    <col min="24" max="24" width="15.875" style="130" customWidth="1"/>
    <col min="25" max="25" width="9" style="130"/>
    <col min="26" max="26" width="11.375" style="130" customWidth="1"/>
    <col min="27" max="27" width="17.625" style="130" customWidth="1"/>
    <col min="28" max="28" width="11.25" style="130" customWidth="1"/>
    <col min="29" max="29" width="11.125" style="178" customWidth="1"/>
    <col min="30" max="30" width="9" style="178"/>
    <col min="31" max="32" width="10.25" style="178" customWidth="1"/>
    <col min="33" max="33" width="21.875" style="178" customWidth="1"/>
    <col min="34" max="35" width="9" style="130"/>
    <col min="36" max="36" width="11.25" style="178" customWidth="1"/>
    <col min="37" max="38" width="9" style="130"/>
    <col min="39" max="39" width="19.625" style="178" customWidth="1"/>
    <col min="40" max="40" width="18.375" style="178" customWidth="1"/>
    <col min="41" max="41" width="11.625" style="180" customWidth="1"/>
    <col min="42" max="42" width="12.125" style="130" customWidth="1"/>
    <col min="43" max="43" width="22.375" style="130" customWidth="1"/>
    <col min="44" max="45" width="21.875" style="130" customWidth="1"/>
    <col min="46" max="16384" width="9" style="130"/>
  </cols>
  <sheetData>
    <row r="1" spans="1:157" s="132" customFormat="1" ht="27" customHeight="1">
      <c r="A1" s="114" t="s">
        <v>9</v>
      </c>
      <c r="B1" s="115" t="s">
        <v>11</v>
      </c>
      <c r="C1" s="115" t="s">
        <v>282</v>
      </c>
      <c r="D1" s="115" t="s">
        <v>18</v>
      </c>
      <c r="E1" s="115" t="s">
        <v>12</v>
      </c>
      <c r="F1" s="115" t="s">
        <v>13</v>
      </c>
      <c r="G1" s="115" t="s">
        <v>16</v>
      </c>
      <c r="H1" s="115" t="s">
        <v>283</v>
      </c>
      <c r="I1" s="116" t="s">
        <v>225</v>
      </c>
      <c r="J1" s="115" t="s">
        <v>237</v>
      </c>
      <c r="K1" s="117" t="s">
        <v>284</v>
      </c>
      <c r="L1" s="115" t="s">
        <v>285</v>
      </c>
      <c r="M1" s="118" t="s">
        <v>286</v>
      </c>
      <c r="N1" s="115" t="s">
        <v>287</v>
      </c>
      <c r="O1" s="119" t="s">
        <v>288</v>
      </c>
      <c r="P1" s="115" t="s">
        <v>289</v>
      </c>
      <c r="Q1" s="120" t="s">
        <v>290</v>
      </c>
      <c r="R1" s="116" t="s">
        <v>291</v>
      </c>
      <c r="S1" s="121" t="s">
        <v>292</v>
      </c>
      <c r="T1" s="121" t="s">
        <v>293</v>
      </c>
      <c r="U1" s="121" t="s">
        <v>294</v>
      </c>
      <c r="V1" s="122" t="s">
        <v>295</v>
      </c>
      <c r="W1" s="122" t="s">
        <v>296</v>
      </c>
      <c r="X1" s="122" t="s">
        <v>297</v>
      </c>
      <c r="Y1" s="122" t="s">
        <v>298</v>
      </c>
      <c r="Z1" s="123" t="s">
        <v>299</v>
      </c>
      <c r="AA1" s="115" t="s">
        <v>300</v>
      </c>
      <c r="AB1" s="118" t="s">
        <v>301</v>
      </c>
      <c r="AC1" s="124" t="s">
        <v>302</v>
      </c>
      <c r="AD1" s="125" t="s">
        <v>303</v>
      </c>
      <c r="AE1" s="117" t="s">
        <v>304</v>
      </c>
      <c r="AF1" s="117" t="s">
        <v>305</v>
      </c>
      <c r="AG1" s="125" t="s">
        <v>306</v>
      </c>
      <c r="AH1" s="117" t="s">
        <v>307</v>
      </c>
      <c r="AI1" s="117" t="s">
        <v>308</v>
      </c>
      <c r="AJ1" s="126" t="s">
        <v>309</v>
      </c>
      <c r="AK1" s="127" t="s">
        <v>310</v>
      </c>
      <c r="AL1" s="118" t="s">
        <v>311</v>
      </c>
      <c r="AM1" s="118" t="s">
        <v>312</v>
      </c>
      <c r="AN1" s="128" t="s">
        <v>313</v>
      </c>
      <c r="AO1" s="129" t="s">
        <v>65</v>
      </c>
      <c r="AP1" s="115" t="s">
        <v>314</v>
      </c>
      <c r="AQ1" s="115" t="s">
        <v>315</v>
      </c>
      <c r="AR1" s="115" t="s">
        <v>316</v>
      </c>
      <c r="AS1" s="115" t="s">
        <v>317</v>
      </c>
      <c r="AT1" s="130"/>
      <c r="AU1" s="130"/>
      <c r="AV1" s="130"/>
      <c r="AW1" s="130"/>
      <c r="AX1" s="130"/>
      <c r="AY1" s="130"/>
      <c r="AZ1" s="130"/>
      <c r="BA1" s="130"/>
      <c r="BB1" s="130"/>
      <c r="BC1" s="130"/>
      <c r="BD1" s="130"/>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row>
    <row r="2" spans="1:157" s="147" customFormat="1" ht="18" customHeight="1">
      <c r="A2" s="133">
        <v>1</v>
      </c>
      <c r="B2" s="134" t="s">
        <v>74</v>
      </c>
      <c r="C2" s="135" t="s">
        <v>325</v>
      </c>
      <c r="D2" s="134" t="s">
        <v>79</v>
      </c>
      <c r="E2" s="134" t="s">
        <v>4</v>
      </c>
      <c r="F2" s="134" t="s">
        <v>82</v>
      </c>
      <c r="G2" s="136" t="s">
        <v>77</v>
      </c>
      <c r="H2" s="137" t="s">
        <v>78</v>
      </c>
      <c r="I2" s="134" t="s">
        <v>80</v>
      </c>
      <c r="J2" s="133" t="s">
        <v>239</v>
      </c>
      <c r="K2" s="138">
        <v>31358</v>
      </c>
      <c r="L2" s="133" t="s">
        <v>210</v>
      </c>
      <c r="M2" s="133" t="s">
        <v>210</v>
      </c>
      <c r="N2" s="133" t="s">
        <v>326</v>
      </c>
      <c r="O2" s="135" t="s">
        <v>211</v>
      </c>
      <c r="P2" s="145">
        <v>13600272691</v>
      </c>
      <c r="Q2" s="140" t="s">
        <v>327</v>
      </c>
      <c r="R2" s="133" t="s">
        <v>328</v>
      </c>
      <c r="S2" s="133" t="s">
        <v>320</v>
      </c>
      <c r="T2" s="133" t="s">
        <v>329</v>
      </c>
      <c r="U2" s="133" t="s">
        <v>321</v>
      </c>
      <c r="V2" s="141">
        <v>39264</v>
      </c>
      <c r="W2" s="133" t="s">
        <v>320</v>
      </c>
      <c r="X2" s="133" t="s">
        <v>329</v>
      </c>
      <c r="Y2" s="133" t="s">
        <v>321</v>
      </c>
      <c r="Z2" s="142">
        <v>39264</v>
      </c>
      <c r="AA2" s="143" t="s">
        <v>330</v>
      </c>
      <c r="AB2" s="133" t="s">
        <v>322</v>
      </c>
      <c r="AC2" s="142">
        <v>42169</v>
      </c>
      <c r="AD2" s="144">
        <v>48</v>
      </c>
      <c r="AE2" s="141">
        <v>42217</v>
      </c>
      <c r="AF2" s="141">
        <v>43274</v>
      </c>
      <c r="AG2" s="140" t="s">
        <v>208</v>
      </c>
      <c r="AH2" s="133" t="s">
        <v>331</v>
      </c>
      <c r="AI2" s="133" t="s">
        <v>332</v>
      </c>
      <c r="AJ2" s="145">
        <v>18823067001</v>
      </c>
      <c r="AK2" s="133" t="s">
        <v>324</v>
      </c>
      <c r="AL2" s="133"/>
      <c r="AM2" s="133"/>
      <c r="AN2" s="133"/>
      <c r="AO2" s="148" t="s">
        <v>4</v>
      </c>
      <c r="AP2" s="133" t="s">
        <v>212</v>
      </c>
      <c r="AQ2" s="144" t="s">
        <v>333</v>
      </c>
      <c r="AR2" s="135" t="s">
        <v>334</v>
      </c>
      <c r="AS2" s="146"/>
      <c r="AU2" s="130"/>
      <c r="AV2" s="130"/>
      <c r="AW2" s="130"/>
      <c r="AX2" s="130"/>
      <c r="AY2" s="130"/>
      <c r="AZ2" s="130"/>
      <c r="BA2" s="130"/>
    </row>
    <row r="3" spans="1:157" s="147" customFormat="1" ht="18" customHeight="1">
      <c r="A3" s="133">
        <v>2</v>
      </c>
      <c r="B3" s="134" t="s">
        <v>74</v>
      </c>
      <c r="C3" s="135" t="s">
        <v>335</v>
      </c>
      <c r="D3" s="134" t="s">
        <v>81</v>
      </c>
      <c r="E3" s="134" t="s">
        <v>4</v>
      </c>
      <c r="F3" s="134" t="s">
        <v>75</v>
      </c>
      <c r="G3" s="136" t="s">
        <v>77</v>
      </c>
      <c r="H3" s="137" t="s">
        <v>78</v>
      </c>
      <c r="I3" s="134" t="s">
        <v>80</v>
      </c>
      <c r="J3" s="133" t="s">
        <v>239</v>
      </c>
      <c r="K3" s="138">
        <v>33772</v>
      </c>
      <c r="L3" s="149" t="s">
        <v>318</v>
      </c>
      <c r="M3" s="133" t="s">
        <v>318</v>
      </c>
      <c r="N3" s="133" t="s">
        <v>319</v>
      </c>
      <c r="O3" s="135" t="s">
        <v>336</v>
      </c>
      <c r="P3" s="145">
        <v>13242300190</v>
      </c>
      <c r="Q3" s="140" t="s">
        <v>337</v>
      </c>
      <c r="R3" s="133" t="s">
        <v>338</v>
      </c>
      <c r="S3" s="133" t="s">
        <v>320</v>
      </c>
      <c r="T3" s="133" t="s">
        <v>339</v>
      </c>
      <c r="U3" s="133" t="s">
        <v>321</v>
      </c>
      <c r="V3" s="141">
        <v>42156</v>
      </c>
      <c r="W3" s="133" t="s">
        <v>320</v>
      </c>
      <c r="X3" s="133" t="s">
        <v>339</v>
      </c>
      <c r="Y3" s="133" t="s">
        <v>321</v>
      </c>
      <c r="Z3" s="142">
        <v>42156</v>
      </c>
      <c r="AA3" s="143" t="s">
        <v>340</v>
      </c>
      <c r="AB3" s="133" t="s">
        <v>322</v>
      </c>
      <c r="AC3" s="142">
        <v>42390</v>
      </c>
      <c r="AD3" s="144">
        <v>5</v>
      </c>
      <c r="AE3" s="141">
        <v>42390</v>
      </c>
      <c r="AF3" s="141">
        <v>43485</v>
      </c>
      <c r="AG3" s="140" t="s">
        <v>208</v>
      </c>
      <c r="AH3" s="133" t="s">
        <v>341</v>
      </c>
      <c r="AI3" s="133" t="s">
        <v>323</v>
      </c>
      <c r="AJ3" s="145">
        <v>13553697381</v>
      </c>
      <c r="AK3" s="133" t="s">
        <v>324</v>
      </c>
      <c r="AM3" s="145"/>
      <c r="AN3" s="150"/>
      <c r="AO3" s="133" t="s">
        <v>4</v>
      </c>
      <c r="AP3" s="133" t="s">
        <v>342</v>
      </c>
      <c r="AQ3" s="144" t="s">
        <v>343</v>
      </c>
      <c r="AR3" s="146" t="s">
        <v>344</v>
      </c>
      <c r="AS3" s="146"/>
      <c r="AU3" s="130"/>
      <c r="AV3" s="130"/>
      <c r="AW3" s="130"/>
      <c r="AX3" s="130"/>
      <c r="AY3" s="130"/>
      <c r="AZ3" s="130"/>
      <c r="BA3" s="130"/>
    </row>
    <row r="4" spans="1:157" s="163" customFormat="1" ht="18" customHeight="1">
      <c r="A4" s="133">
        <v>3</v>
      </c>
      <c r="B4" s="151" t="s">
        <v>74</v>
      </c>
      <c r="C4" s="135" t="s">
        <v>345</v>
      </c>
      <c r="D4" s="151" t="s">
        <v>87</v>
      </c>
      <c r="E4" s="151" t="s">
        <v>4</v>
      </c>
      <c r="F4" s="151" t="s">
        <v>75</v>
      </c>
      <c r="G4" s="152" t="s">
        <v>77</v>
      </c>
      <c r="H4" s="153" t="s">
        <v>83</v>
      </c>
      <c r="I4" s="151" t="s">
        <v>80</v>
      </c>
      <c r="J4" s="149" t="s">
        <v>239</v>
      </c>
      <c r="K4" s="149" t="s">
        <v>346</v>
      </c>
      <c r="L4" s="149" t="s">
        <v>318</v>
      </c>
      <c r="M4" s="149" t="s">
        <v>318</v>
      </c>
      <c r="N4" s="149" t="s">
        <v>326</v>
      </c>
      <c r="O4" s="154" t="s">
        <v>347</v>
      </c>
      <c r="P4" s="155">
        <v>15766227159</v>
      </c>
      <c r="Q4" s="156" t="s">
        <v>348</v>
      </c>
      <c r="R4" s="149" t="s">
        <v>349</v>
      </c>
      <c r="S4" s="149" t="s">
        <v>350</v>
      </c>
      <c r="T4" s="149" t="s">
        <v>351</v>
      </c>
      <c r="U4" s="149" t="s">
        <v>352</v>
      </c>
      <c r="V4" s="141">
        <v>2016.6</v>
      </c>
      <c r="W4" s="149" t="s">
        <v>350</v>
      </c>
      <c r="X4" s="149" t="s">
        <v>351</v>
      </c>
      <c r="Y4" s="149" t="s">
        <v>352</v>
      </c>
      <c r="Z4" s="142">
        <v>2016.6</v>
      </c>
      <c r="AA4" s="158" t="s">
        <v>353</v>
      </c>
      <c r="AB4" s="159" t="s">
        <v>322</v>
      </c>
      <c r="AC4" s="142">
        <v>42460</v>
      </c>
      <c r="AD4" s="157">
        <v>0</v>
      </c>
      <c r="AE4" s="141">
        <v>41364</v>
      </c>
      <c r="AF4" s="182" t="s">
        <v>354</v>
      </c>
      <c r="AG4" s="156" t="s">
        <v>208</v>
      </c>
      <c r="AH4" s="149" t="s">
        <v>355</v>
      </c>
      <c r="AI4" s="149" t="s">
        <v>356</v>
      </c>
      <c r="AJ4" s="155">
        <v>13902672025</v>
      </c>
      <c r="AK4" s="159" t="s">
        <v>324</v>
      </c>
      <c r="AL4" s="149"/>
      <c r="AM4" s="155"/>
      <c r="AN4" s="160"/>
      <c r="AO4" s="133" t="s">
        <v>4</v>
      </c>
      <c r="AP4" s="161" t="s">
        <v>357</v>
      </c>
      <c r="AQ4" s="162" t="s">
        <v>358</v>
      </c>
      <c r="AR4" s="162"/>
      <c r="AS4" s="162"/>
      <c r="AU4" s="164"/>
      <c r="AV4" s="164"/>
      <c r="AW4" s="164"/>
      <c r="AX4" s="164"/>
      <c r="AY4" s="164"/>
      <c r="AZ4" s="164"/>
      <c r="BA4" s="164"/>
    </row>
    <row r="5" spans="1:157" s="147" customFormat="1" ht="18" customHeight="1">
      <c r="A5" s="133">
        <v>10</v>
      </c>
      <c r="B5" s="166" t="s">
        <v>74</v>
      </c>
      <c r="C5" s="135" t="s">
        <v>366</v>
      </c>
      <c r="D5" s="166" t="s">
        <v>364</v>
      </c>
      <c r="E5" s="166" t="s">
        <v>365</v>
      </c>
      <c r="F5" s="166" t="s">
        <v>82</v>
      </c>
      <c r="G5" s="136" t="s">
        <v>77</v>
      </c>
      <c r="H5" s="137" t="s">
        <v>83</v>
      </c>
      <c r="I5" s="166" t="s">
        <v>80</v>
      </c>
      <c r="J5" s="133" t="s">
        <v>368</v>
      </c>
      <c r="K5" s="133" t="s">
        <v>469</v>
      </c>
      <c r="L5" s="139" t="s">
        <v>369</v>
      </c>
      <c r="M5" s="139" t="s">
        <v>369</v>
      </c>
      <c r="N5" s="133" t="s">
        <v>326</v>
      </c>
      <c r="O5" s="135" t="s">
        <v>470</v>
      </c>
      <c r="P5" s="139">
        <v>18620021091</v>
      </c>
      <c r="Q5" s="140" t="s">
        <v>471</v>
      </c>
      <c r="R5" s="139" t="s">
        <v>472</v>
      </c>
      <c r="S5" s="139" t="s">
        <v>473</v>
      </c>
      <c r="T5" s="139" t="s">
        <v>474</v>
      </c>
      <c r="U5" s="139" t="s">
        <v>475</v>
      </c>
      <c r="V5" s="170">
        <v>2015.6</v>
      </c>
      <c r="W5" s="139" t="s">
        <v>476</v>
      </c>
      <c r="X5" s="139" t="s">
        <v>477</v>
      </c>
      <c r="Y5" s="139" t="s">
        <v>478</v>
      </c>
      <c r="Z5" s="142">
        <v>2016.12</v>
      </c>
      <c r="AA5" s="343" t="s">
        <v>479</v>
      </c>
      <c r="AB5" s="168" t="s">
        <v>480</v>
      </c>
      <c r="AC5" s="142">
        <v>42748</v>
      </c>
      <c r="AD5" s="166">
        <v>0</v>
      </c>
      <c r="AE5" s="170">
        <v>42748</v>
      </c>
      <c r="AF5" s="170">
        <v>43843</v>
      </c>
      <c r="AG5" s="156" t="s">
        <v>208</v>
      </c>
      <c r="AH5" s="139" t="s">
        <v>481</v>
      </c>
      <c r="AI5" s="139" t="s">
        <v>482</v>
      </c>
      <c r="AJ5" s="139">
        <v>13757605719</v>
      </c>
      <c r="AK5" s="139" t="s">
        <v>367</v>
      </c>
      <c r="AL5" s="139"/>
      <c r="AM5" s="139"/>
      <c r="AN5" s="150"/>
      <c r="AO5" s="133" t="s">
        <v>4</v>
      </c>
      <c r="AP5" s="165"/>
      <c r="AQ5" s="146" t="s">
        <v>500</v>
      </c>
      <c r="AR5" s="146"/>
      <c r="AS5" s="146"/>
      <c r="AU5" s="130"/>
      <c r="AV5" s="130"/>
      <c r="AW5" s="130"/>
      <c r="AX5" s="130"/>
      <c r="AY5" s="130"/>
      <c r="AZ5" s="130"/>
      <c r="BA5" s="130"/>
    </row>
    <row r="6" spans="1:157" s="147" customFormat="1" ht="18" customHeight="1">
      <c r="A6" s="133">
        <v>12</v>
      </c>
      <c r="B6" s="166" t="s">
        <v>74</v>
      </c>
      <c r="C6" s="135" t="s">
        <v>502</v>
      </c>
      <c r="D6" s="166" t="s">
        <v>486</v>
      </c>
      <c r="E6" s="166" t="s">
        <v>365</v>
      </c>
      <c r="F6" s="166" t="s">
        <v>82</v>
      </c>
      <c r="G6" s="136" t="s">
        <v>77</v>
      </c>
      <c r="H6" s="137" t="s">
        <v>83</v>
      </c>
      <c r="I6" s="166" t="s">
        <v>80</v>
      </c>
      <c r="J6" s="133" t="s">
        <v>239</v>
      </c>
      <c r="K6" s="133" t="s">
        <v>501</v>
      </c>
      <c r="L6" s="139" t="s">
        <v>369</v>
      </c>
      <c r="M6" s="139" t="s">
        <v>369</v>
      </c>
      <c r="N6" s="139" t="s">
        <v>319</v>
      </c>
      <c r="O6" s="135" t="s">
        <v>488</v>
      </c>
      <c r="P6" s="139">
        <v>13760682050</v>
      </c>
      <c r="Q6" s="167" t="s">
        <v>489</v>
      </c>
      <c r="R6" s="139" t="s">
        <v>490</v>
      </c>
      <c r="S6" s="139" t="s">
        <v>491</v>
      </c>
      <c r="T6" s="139" t="s">
        <v>492</v>
      </c>
      <c r="U6" s="139" t="s">
        <v>493</v>
      </c>
      <c r="V6" s="350">
        <v>42180</v>
      </c>
      <c r="W6" s="139" t="s">
        <v>473</v>
      </c>
      <c r="X6" s="139" t="s">
        <v>494</v>
      </c>
      <c r="Y6" s="139" t="s">
        <v>493</v>
      </c>
      <c r="Z6" s="349">
        <v>42180</v>
      </c>
      <c r="AA6" s="351" t="s">
        <v>495</v>
      </c>
      <c r="AB6" s="352" t="s">
        <v>324</v>
      </c>
      <c r="AC6" s="169">
        <v>42774</v>
      </c>
      <c r="AD6" s="166">
        <v>0</v>
      </c>
      <c r="AE6" s="353">
        <v>42774</v>
      </c>
      <c r="AF6" s="350">
        <v>43868</v>
      </c>
      <c r="AG6" s="156" t="s">
        <v>208</v>
      </c>
      <c r="AH6" s="139" t="s">
        <v>496</v>
      </c>
      <c r="AI6" s="139" t="s">
        <v>498</v>
      </c>
      <c r="AJ6" s="139">
        <v>13922721865</v>
      </c>
      <c r="AK6" s="159" t="s">
        <v>324</v>
      </c>
      <c r="AL6" s="139"/>
      <c r="AM6" s="139"/>
      <c r="AN6" s="150"/>
      <c r="AO6" s="133" t="s">
        <v>4</v>
      </c>
      <c r="AP6" s="165" t="s">
        <v>359</v>
      </c>
      <c r="AQ6" s="146"/>
      <c r="AR6" s="146"/>
      <c r="AS6" s="146"/>
      <c r="AU6" s="130"/>
      <c r="AV6" s="130"/>
      <c r="AW6" s="130"/>
      <c r="AX6" s="130"/>
      <c r="AY6" s="130"/>
      <c r="AZ6" s="130"/>
      <c r="BA6" s="130"/>
    </row>
    <row r="7" spans="1:157" s="147" customFormat="1" ht="18" customHeight="1">
      <c r="A7" s="133">
        <v>14</v>
      </c>
      <c r="B7" s="166" t="s">
        <v>74</v>
      </c>
      <c r="C7" s="135" t="s">
        <v>504</v>
      </c>
      <c r="D7" s="166" t="s">
        <v>505</v>
      </c>
      <c r="E7" s="166" t="s">
        <v>4</v>
      </c>
      <c r="F7" s="166" t="s">
        <v>82</v>
      </c>
      <c r="G7" s="166" t="s">
        <v>77</v>
      </c>
      <c r="H7" s="166" t="s">
        <v>83</v>
      </c>
      <c r="I7" s="166" t="s">
        <v>80</v>
      </c>
      <c r="J7" s="133" t="s">
        <v>239</v>
      </c>
      <c r="K7" s="133" t="s">
        <v>506</v>
      </c>
      <c r="L7" s="139" t="s">
        <v>369</v>
      </c>
      <c r="M7" s="139" t="s">
        <v>369</v>
      </c>
      <c r="N7" s="139" t="s">
        <v>319</v>
      </c>
      <c r="O7" s="135" t="s">
        <v>507</v>
      </c>
      <c r="P7" s="139">
        <v>18664354113</v>
      </c>
      <c r="Q7" s="167" t="s">
        <v>508</v>
      </c>
      <c r="R7" s="139" t="s">
        <v>509</v>
      </c>
      <c r="S7" s="139" t="s">
        <v>473</v>
      </c>
      <c r="T7" s="139" t="s">
        <v>510</v>
      </c>
      <c r="U7" s="139" t="s">
        <v>511</v>
      </c>
      <c r="V7" s="170">
        <v>41072</v>
      </c>
      <c r="W7" s="139" t="s">
        <v>473</v>
      </c>
      <c r="X7" s="139" t="s">
        <v>510</v>
      </c>
      <c r="Y7" s="139" t="s">
        <v>511</v>
      </c>
      <c r="Z7" s="169">
        <v>41072</v>
      </c>
      <c r="AA7" s="359" t="s">
        <v>512</v>
      </c>
      <c r="AB7" s="139" t="s">
        <v>513</v>
      </c>
      <c r="AC7" s="169">
        <v>42800</v>
      </c>
      <c r="AD7" s="166">
        <v>0</v>
      </c>
      <c r="AE7" s="170">
        <v>42800</v>
      </c>
      <c r="AF7" s="141">
        <v>43896</v>
      </c>
      <c r="AG7" s="156" t="s">
        <v>208</v>
      </c>
      <c r="AH7" s="139" t="s">
        <v>514</v>
      </c>
      <c r="AI7" s="139" t="s">
        <v>497</v>
      </c>
      <c r="AJ7" s="139">
        <v>18611309483</v>
      </c>
      <c r="AK7" s="139" t="s">
        <v>367</v>
      </c>
      <c r="AL7" s="139"/>
      <c r="AM7" s="139"/>
      <c r="AN7" s="150"/>
      <c r="AO7" s="133" t="s">
        <v>4</v>
      </c>
      <c r="AP7" s="368" t="str">
        <f>IF(D7="","",VLOOKUP(D7,'[12]6.社保申报个人明细表'!$D$2:$AM$100,7,0))</f>
        <v>3003192356</v>
      </c>
      <c r="AQ7" s="146"/>
      <c r="AR7" s="146"/>
      <c r="AS7" s="146"/>
      <c r="AU7" s="130"/>
      <c r="AV7" s="130"/>
      <c r="AW7" s="130"/>
      <c r="AX7" s="130"/>
      <c r="AY7" s="130"/>
      <c r="AZ7" s="130"/>
      <c r="BA7" s="130"/>
    </row>
    <row r="8" spans="1:157" s="147" customFormat="1" ht="18" customHeight="1">
      <c r="A8" s="133">
        <v>16</v>
      </c>
      <c r="B8" s="166" t="s">
        <v>74</v>
      </c>
      <c r="C8" s="135" t="s">
        <v>537</v>
      </c>
      <c r="D8" s="166" t="s">
        <v>518</v>
      </c>
      <c r="E8" s="166" t="s">
        <v>4</v>
      </c>
      <c r="F8" s="166" t="s">
        <v>82</v>
      </c>
      <c r="G8" s="166" t="s">
        <v>77</v>
      </c>
      <c r="H8" s="166" t="s">
        <v>83</v>
      </c>
      <c r="I8" s="166" t="s">
        <v>80</v>
      </c>
      <c r="J8" s="133" t="s">
        <v>239</v>
      </c>
      <c r="K8" s="360" t="str">
        <f t="shared" ref="K8:K9" si="0">IF(I8="外教",BH8,CONCATENATE(MID(O8,7,4),"/",MID(O8,11,2),"/",MID(O8,13,2)))</f>
        <v>1991/06/17</v>
      </c>
      <c r="L8" s="139" t="s">
        <v>529</v>
      </c>
      <c r="M8" s="139" t="s">
        <v>318</v>
      </c>
      <c r="N8" s="139" t="s">
        <v>319</v>
      </c>
      <c r="O8" s="135" t="s">
        <v>530</v>
      </c>
      <c r="P8" s="139">
        <v>13423689561</v>
      </c>
      <c r="Q8" s="167" t="s">
        <v>531</v>
      </c>
      <c r="R8" s="139" t="s">
        <v>534</v>
      </c>
      <c r="S8" s="139" t="s">
        <v>535</v>
      </c>
      <c r="T8" s="139" t="s">
        <v>520</v>
      </c>
      <c r="U8" s="139" t="s">
        <v>478</v>
      </c>
      <c r="V8" s="170">
        <v>42156</v>
      </c>
      <c r="W8" s="139" t="s">
        <v>535</v>
      </c>
      <c r="X8" s="139" t="s">
        <v>520</v>
      </c>
      <c r="Y8" s="139" t="s">
        <v>478</v>
      </c>
      <c r="Z8" s="169">
        <v>42162</v>
      </c>
      <c r="AA8" s="139" t="s">
        <v>521</v>
      </c>
      <c r="AB8" s="139" t="s">
        <v>367</v>
      </c>
      <c r="AC8" s="169">
        <v>42833</v>
      </c>
      <c r="AD8" s="166">
        <v>0</v>
      </c>
      <c r="AE8" s="141">
        <v>42833</v>
      </c>
      <c r="AF8" s="141">
        <v>43929</v>
      </c>
      <c r="AG8" s="145" t="s">
        <v>525</v>
      </c>
      <c r="AH8" s="145" t="s">
        <v>526</v>
      </c>
      <c r="AI8" s="145" t="s">
        <v>499</v>
      </c>
      <c r="AJ8" s="139">
        <v>13059333260</v>
      </c>
      <c r="AK8" s="139" t="s">
        <v>367</v>
      </c>
      <c r="AL8" s="139"/>
      <c r="AM8" s="139"/>
      <c r="AN8" s="150"/>
      <c r="AO8" s="133" t="s">
        <v>4</v>
      </c>
      <c r="AP8" s="368" t="str">
        <f>IF(D8="","",VLOOKUP(D8,'[12]6.社保申报个人明细表'!$D$2:$AM$100,7,0))</f>
        <v>3002328603</v>
      </c>
      <c r="AQ8" s="146"/>
      <c r="AR8" s="146"/>
      <c r="AS8" s="146"/>
      <c r="AU8" s="130"/>
      <c r="AV8" s="130"/>
      <c r="AW8" s="130"/>
      <c r="AX8" s="130"/>
      <c r="AY8" s="130"/>
      <c r="AZ8" s="130"/>
      <c r="BA8" s="130"/>
    </row>
    <row r="9" spans="1:157" s="147" customFormat="1" ht="18" customHeight="1">
      <c r="A9" s="133">
        <v>17</v>
      </c>
      <c r="B9" s="166" t="s">
        <v>74</v>
      </c>
      <c r="C9" s="135" t="s">
        <v>538</v>
      </c>
      <c r="D9" s="166" t="s">
        <v>519</v>
      </c>
      <c r="E9" s="166" t="s">
        <v>4</v>
      </c>
      <c r="F9" s="166" t="s">
        <v>82</v>
      </c>
      <c r="G9" s="166" t="s">
        <v>77</v>
      </c>
      <c r="H9" s="166" t="s">
        <v>83</v>
      </c>
      <c r="I9" s="166" t="s">
        <v>80</v>
      </c>
      <c r="J9" s="133" t="s">
        <v>239</v>
      </c>
      <c r="K9" s="360" t="str">
        <f t="shared" si="0"/>
        <v>1993/12/28</v>
      </c>
      <c r="L9" s="139" t="s">
        <v>529</v>
      </c>
      <c r="M9" s="139" t="s">
        <v>318</v>
      </c>
      <c r="N9" s="139" t="s">
        <v>326</v>
      </c>
      <c r="O9" s="135" t="s">
        <v>532</v>
      </c>
      <c r="P9" s="139">
        <v>18820804081</v>
      </c>
      <c r="Q9" s="167" t="s">
        <v>533</v>
      </c>
      <c r="R9" s="139" t="s">
        <v>536</v>
      </c>
      <c r="S9" s="139" t="s">
        <v>473</v>
      </c>
      <c r="T9" s="139" t="s">
        <v>522</v>
      </c>
      <c r="U9" s="139" t="s">
        <v>523</v>
      </c>
      <c r="V9" s="139" t="s">
        <v>581</v>
      </c>
      <c r="W9" s="139" t="s">
        <v>473</v>
      </c>
      <c r="X9" s="139" t="s">
        <v>522</v>
      </c>
      <c r="Y9" s="139" t="s">
        <v>523</v>
      </c>
      <c r="Z9" s="169">
        <v>42552</v>
      </c>
      <c r="AA9" s="139" t="s">
        <v>524</v>
      </c>
      <c r="AB9" s="139" t="s">
        <v>367</v>
      </c>
      <c r="AC9" s="169">
        <v>42833</v>
      </c>
      <c r="AD9" s="166">
        <v>0</v>
      </c>
      <c r="AE9" s="141">
        <v>42833</v>
      </c>
      <c r="AF9" s="141">
        <v>43929</v>
      </c>
      <c r="AG9" s="145" t="s">
        <v>525</v>
      </c>
      <c r="AH9" s="145" t="s">
        <v>527</v>
      </c>
      <c r="AI9" s="145" t="s">
        <v>528</v>
      </c>
      <c r="AJ9" s="139">
        <v>13887970298</v>
      </c>
      <c r="AK9" s="139" t="s">
        <v>367</v>
      </c>
      <c r="AL9" s="139"/>
      <c r="AM9" s="139"/>
      <c r="AN9" s="150"/>
      <c r="AO9" s="133" t="s">
        <v>4</v>
      </c>
      <c r="AP9" s="368" t="str">
        <f>IF(D9="","",VLOOKUP(D9,'[12]6.社保申报个人明细表'!$D$2:$AM$100,7,0))</f>
        <v>3003192358</v>
      </c>
      <c r="AQ9" s="146"/>
      <c r="AR9" s="146"/>
      <c r="AS9" s="146"/>
      <c r="AU9" s="130"/>
      <c r="AV9" s="130"/>
      <c r="AW9" s="130"/>
      <c r="AX9" s="130"/>
      <c r="AY9" s="130"/>
      <c r="AZ9" s="130"/>
      <c r="BA9" s="130"/>
    </row>
    <row r="10" spans="1:157" s="147" customFormat="1" ht="18" customHeight="1">
      <c r="A10" s="133">
        <v>19</v>
      </c>
      <c r="B10" s="166" t="s">
        <v>590</v>
      </c>
      <c r="C10" s="135" t="s">
        <v>589</v>
      </c>
      <c r="D10" s="166" t="s">
        <v>588</v>
      </c>
      <c r="E10" s="166" t="s">
        <v>591</v>
      </c>
      <c r="F10" s="166" t="s">
        <v>75</v>
      </c>
      <c r="G10" s="166" t="s">
        <v>77</v>
      </c>
      <c r="H10" s="166" t="s">
        <v>83</v>
      </c>
      <c r="I10" s="166" t="s">
        <v>80</v>
      </c>
      <c r="J10" s="139" t="s">
        <v>594</v>
      </c>
      <c r="K10" s="138">
        <v>34852</v>
      </c>
      <c r="L10" s="139" t="s">
        <v>596</v>
      </c>
      <c r="M10" s="139" t="s">
        <v>597</v>
      </c>
      <c r="N10" s="139" t="s">
        <v>326</v>
      </c>
      <c r="O10" s="135" t="s">
        <v>598</v>
      </c>
      <c r="P10" s="139">
        <v>15113992680</v>
      </c>
      <c r="Q10" s="167" t="s">
        <v>599</v>
      </c>
      <c r="R10" s="139" t="s">
        <v>600</v>
      </c>
      <c r="S10" s="139" t="s">
        <v>602</v>
      </c>
      <c r="T10" s="139" t="s">
        <v>601</v>
      </c>
      <c r="U10" s="139" t="s">
        <v>603</v>
      </c>
      <c r="V10" s="170">
        <v>42917</v>
      </c>
      <c r="W10" s="139" t="s">
        <v>602</v>
      </c>
      <c r="X10" s="139" t="s">
        <v>601</v>
      </c>
      <c r="Y10" s="139" t="s">
        <v>603</v>
      </c>
      <c r="Z10" s="169">
        <v>42917</v>
      </c>
      <c r="AA10" s="359" t="s">
        <v>604</v>
      </c>
      <c r="AB10" s="139" t="s">
        <v>605</v>
      </c>
      <c r="AC10" s="169">
        <v>42914</v>
      </c>
      <c r="AD10" s="166">
        <v>0</v>
      </c>
      <c r="AE10" s="170">
        <v>42914</v>
      </c>
      <c r="AF10" s="141">
        <v>44010</v>
      </c>
      <c r="AG10" s="145" t="s">
        <v>525</v>
      </c>
      <c r="AH10" s="139" t="s">
        <v>592</v>
      </c>
      <c r="AI10" s="145" t="s">
        <v>528</v>
      </c>
      <c r="AJ10" s="139"/>
      <c r="AK10" s="139" t="s">
        <v>593</v>
      </c>
      <c r="AL10" s="139"/>
      <c r="AM10" s="139"/>
      <c r="AN10" s="150"/>
      <c r="AO10" s="133" t="s">
        <v>4</v>
      </c>
      <c r="AP10" s="165" t="s">
        <v>606</v>
      </c>
      <c r="AQ10" s="146" t="s">
        <v>595</v>
      </c>
      <c r="AR10" s="146"/>
      <c r="AS10" s="146"/>
      <c r="AU10" s="130"/>
      <c r="AV10" s="130"/>
      <c r="AW10" s="130"/>
      <c r="AX10" s="130"/>
      <c r="AY10" s="130"/>
      <c r="AZ10" s="130"/>
      <c r="BA10" s="130"/>
    </row>
    <row r="11" spans="1:157" s="147" customFormat="1" ht="18" customHeight="1">
      <c r="A11" s="133">
        <v>20</v>
      </c>
      <c r="B11" s="166"/>
      <c r="C11" s="135"/>
      <c r="D11" s="166"/>
      <c r="E11" s="166"/>
      <c r="F11" s="166"/>
      <c r="G11" s="166"/>
      <c r="H11" s="166"/>
      <c r="I11" s="166"/>
      <c r="J11" s="139"/>
      <c r="K11" s="133"/>
      <c r="L11" s="139"/>
      <c r="M11" s="139"/>
      <c r="N11" s="139"/>
      <c r="O11" s="135"/>
      <c r="P11" s="139"/>
      <c r="Q11" s="167"/>
      <c r="R11" s="139"/>
      <c r="S11" s="139"/>
      <c r="T11" s="139"/>
      <c r="U11" s="139"/>
      <c r="V11" s="139"/>
      <c r="W11" s="139"/>
      <c r="X11" s="139"/>
      <c r="Y11" s="139"/>
      <c r="Z11" s="166"/>
      <c r="AA11" s="139"/>
      <c r="AB11" s="139"/>
      <c r="AC11" s="169"/>
      <c r="AD11" s="166"/>
      <c r="AE11" s="139"/>
      <c r="AF11" s="145"/>
      <c r="AG11" s="139"/>
      <c r="AH11" s="139"/>
      <c r="AI11" s="139"/>
      <c r="AJ11" s="139"/>
      <c r="AK11" s="139"/>
      <c r="AL11" s="139"/>
      <c r="AM11" s="139"/>
      <c r="AN11" s="150"/>
      <c r="AO11" s="139"/>
      <c r="AP11" s="165"/>
      <c r="AQ11" s="146"/>
      <c r="AR11" s="146"/>
      <c r="AS11" s="146"/>
      <c r="AU11" s="130"/>
      <c r="AV11" s="130"/>
      <c r="AW11" s="130"/>
      <c r="AX11" s="130"/>
      <c r="AY11" s="130"/>
      <c r="AZ11" s="130"/>
      <c r="BA11" s="130"/>
    </row>
    <row r="12" spans="1:157" s="147" customFormat="1" ht="18" customHeight="1">
      <c r="A12" s="133">
        <v>21</v>
      </c>
      <c r="B12" s="166"/>
      <c r="C12" s="135"/>
      <c r="D12" s="166"/>
      <c r="E12" s="166"/>
      <c r="F12" s="166"/>
      <c r="G12" s="166"/>
      <c r="H12" s="166"/>
      <c r="I12" s="166"/>
      <c r="J12" s="139"/>
      <c r="K12" s="133"/>
      <c r="L12" s="139"/>
      <c r="M12" s="139"/>
      <c r="N12" s="139"/>
      <c r="O12" s="135"/>
      <c r="P12" s="139"/>
      <c r="Q12" s="167"/>
      <c r="R12" s="139"/>
      <c r="S12" s="139"/>
      <c r="T12" s="139"/>
      <c r="U12" s="139"/>
      <c r="V12" s="139"/>
      <c r="W12" s="139"/>
      <c r="X12" s="139"/>
      <c r="Y12" s="139"/>
      <c r="Z12" s="166"/>
      <c r="AA12" s="139"/>
      <c r="AB12" s="139"/>
      <c r="AC12" s="169"/>
      <c r="AD12" s="166"/>
      <c r="AE12" s="139"/>
      <c r="AF12" s="145"/>
      <c r="AG12" s="139"/>
      <c r="AH12" s="139"/>
      <c r="AI12" s="139"/>
      <c r="AJ12" s="139"/>
      <c r="AK12" s="139"/>
      <c r="AL12" s="139"/>
      <c r="AM12" s="139"/>
      <c r="AN12" s="150"/>
      <c r="AO12" s="139"/>
      <c r="AP12" s="165"/>
      <c r="AQ12" s="146"/>
      <c r="AR12" s="146"/>
      <c r="AS12" s="146"/>
      <c r="AU12" s="130"/>
      <c r="AV12" s="130"/>
      <c r="AW12" s="130"/>
      <c r="AX12" s="130"/>
      <c r="AY12" s="130"/>
      <c r="AZ12" s="130"/>
      <c r="BA12" s="130"/>
    </row>
    <row r="13" spans="1:157" s="147" customFormat="1" ht="18" customHeight="1">
      <c r="A13" s="133">
        <v>22</v>
      </c>
      <c r="B13" s="166"/>
      <c r="C13" s="135"/>
      <c r="D13" s="166"/>
      <c r="E13" s="166"/>
      <c r="F13" s="166"/>
      <c r="G13" s="166"/>
      <c r="H13" s="166"/>
      <c r="I13" s="166"/>
      <c r="J13" s="139"/>
      <c r="K13" s="133"/>
      <c r="L13" s="139"/>
      <c r="M13" s="139"/>
      <c r="N13" s="139"/>
      <c r="O13" s="135"/>
      <c r="P13" s="139"/>
      <c r="Q13" s="167"/>
      <c r="R13" s="139"/>
      <c r="S13" s="139"/>
      <c r="T13" s="139"/>
      <c r="U13" s="139"/>
      <c r="V13" s="139"/>
      <c r="W13" s="139"/>
      <c r="X13" s="139"/>
      <c r="Y13" s="139"/>
      <c r="Z13" s="166"/>
      <c r="AA13" s="139"/>
      <c r="AB13" s="139"/>
      <c r="AC13" s="169"/>
      <c r="AD13" s="166"/>
      <c r="AE13" s="139"/>
      <c r="AF13" s="145"/>
      <c r="AG13" s="139"/>
      <c r="AH13" s="139"/>
      <c r="AI13" s="139"/>
      <c r="AJ13" s="139"/>
      <c r="AK13" s="139"/>
      <c r="AL13" s="139"/>
      <c r="AM13" s="139"/>
      <c r="AN13" s="150"/>
      <c r="AO13" s="139"/>
      <c r="AP13" s="165"/>
      <c r="AQ13" s="146"/>
      <c r="AR13" s="146"/>
      <c r="AS13" s="146"/>
      <c r="AU13" s="130"/>
      <c r="AV13" s="130"/>
      <c r="AW13" s="130"/>
      <c r="AX13" s="130"/>
      <c r="AY13" s="130"/>
      <c r="AZ13" s="130"/>
      <c r="BA13" s="130"/>
    </row>
    <row r="14" spans="1:157" s="147" customFormat="1" ht="18" customHeight="1">
      <c r="A14" s="133">
        <v>23</v>
      </c>
      <c r="B14" s="166"/>
      <c r="C14" s="135"/>
      <c r="D14" s="166"/>
      <c r="E14" s="166"/>
      <c r="F14" s="166"/>
      <c r="G14" s="166"/>
      <c r="H14" s="166"/>
      <c r="I14" s="166"/>
      <c r="J14" s="139"/>
      <c r="K14" s="133"/>
      <c r="L14" s="139"/>
      <c r="M14" s="139"/>
      <c r="N14" s="139"/>
      <c r="O14" s="135"/>
      <c r="P14" s="139"/>
      <c r="Q14" s="167"/>
      <c r="R14" s="139"/>
      <c r="S14" s="139"/>
      <c r="T14" s="139"/>
      <c r="U14" s="139"/>
      <c r="V14" s="139"/>
      <c r="W14" s="139"/>
      <c r="X14" s="139"/>
      <c r="Y14" s="139"/>
      <c r="Z14" s="166"/>
      <c r="AA14" s="139"/>
      <c r="AB14" s="139"/>
      <c r="AC14" s="169"/>
      <c r="AD14" s="166"/>
      <c r="AE14" s="139"/>
      <c r="AF14" s="145"/>
      <c r="AG14" s="139"/>
      <c r="AH14" s="139"/>
      <c r="AI14" s="139"/>
      <c r="AJ14" s="139"/>
      <c r="AK14" s="139"/>
      <c r="AL14" s="139"/>
      <c r="AM14" s="139"/>
      <c r="AN14" s="150"/>
      <c r="AO14" s="139"/>
      <c r="AP14" s="165"/>
      <c r="AQ14" s="146"/>
      <c r="AR14" s="146"/>
      <c r="AS14" s="146"/>
      <c r="AU14" s="130"/>
      <c r="AV14" s="130"/>
      <c r="AW14" s="130"/>
      <c r="AX14" s="130"/>
      <c r="AY14" s="130"/>
      <c r="AZ14" s="130"/>
      <c r="BA14" s="130"/>
    </row>
    <row r="15" spans="1:157" s="174" customFormat="1" ht="15" customHeight="1">
      <c r="A15" s="133"/>
      <c r="B15" s="171"/>
      <c r="C15" s="172"/>
      <c r="D15" s="171"/>
      <c r="E15" s="171"/>
      <c r="F15" s="171"/>
      <c r="G15" s="171"/>
      <c r="H15" s="171"/>
      <c r="I15" s="171"/>
      <c r="J15" s="173"/>
      <c r="L15" s="175"/>
      <c r="P15" s="176"/>
      <c r="Q15" s="171"/>
      <c r="AP15" s="173"/>
      <c r="AT15" s="147"/>
      <c r="AU15" s="130"/>
      <c r="AV15" s="130"/>
      <c r="AW15" s="130"/>
      <c r="AX15" s="130"/>
      <c r="AY15" s="130"/>
      <c r="AZ15" s="130"/>
      <c r="BA15" s="130"/>
      <c r="BB15" s="147"/>
      <c r="BC15" s="147"/>
      <c r="BD15" s="147"/>
    </row>
    <row r="16" spans="1:157" s="174" customFormat="1" ht="15" customHeight="1">
      <c r="A16" s="133"/>
      <c r="B16" s="171"/>
      <c r="C16" s="172"/>
      <c r="D16" s="171"/>
      <c r="E16" s="171"/>
      <c r="F16" s="171"/>
      <c r="G16" s="171"/>
      <c r="H16" s="171"/>
      <c r="I16" s="171"/>
      <c r="J16" s="173"/>
      <c r="L16" s="175" t="s">
        <v>360</v>
      </c>
      <c r="O16" s="177" t="s">
        <v>361</v>
      </c>
      <c r="P16" s="176"/>
      <c r="Q16" s="171"/>
      <c r="R16" s="175" t="s">
        <v>362</v>
      </c>
      <c r="AB16" s="174" t="s">
        <v>363</v>
      </c>
      <c r="AP16" s="173"/>
      <c r="AT16" s="147"/>
      <c r="AU16" s="130"/>
      <c r="AV16" s="130"/>
      <c r="AW16" s="130"/>
      <c r="AX16" s="130"/>
      <c r="AY16" s="130"/>
      <c r="AZ16" s="130"/>
      <c r="BA16" s="130"/>
      <c r="BB16" s="147"/>
      <c r="BC16" s="147"/>
      <c r="BD16" s="147"/>
    </row>
    <row r="17" spans="1:56" s="174" customFormat="1" ht="15" customHeight="1">
      <c r="A17" s="133"/>
      <c r="B17" s="171"/>
      <c r="C17" s="172"/>
      <c r="D17" s="171"/>
      <c r="E17" s="171"/>
      <c r="F17" s="171"/>
      <c r="G17" s="171"/>
      <c r="H17" s="171"/>
      <c r="I17" s="171"/>
      <c r="J17" s="173"/>
      <c r="L17" s="175"/>
      <c r="P17" s="176"/>
      <c r="Q17" s="171"/>
      <c r="AP17" s="173"/>
      <c r="AU17" s="130"/>
      <c r="AV17" s="130"/>
      <c r="AW17" s="130"/>
      <c r="AX17" s="130"/>
      <c r="AY17" s="130"/>
      <c r="AZ17" s="130"/>
      <c r="BA17" s="130"/>
    </row>
    <row r="18" spans="1:56" ht="15" customHeight="1">
      <c r="AT18" s="174"/>
      <c r="BB18" s="174"/>
      <c r="BC18" s="174"/>
      <c r="BD18" s="174"/>
    </row>
    <row r="19" spans="1:56" ht="15" customHeight="1">
      <c r="AT19" s="174"/>
      <c r="BB19" s="174"/>
      <c r="BC19" s="174"/>
      <c r="BD19" s="174"/>
    </row>
    <row r="29" spans="1:56" ht="15" customHeight="1">
      <c r="AU29" s="131"/>
      <c r="AV29" s="131"/>
      <c r="AW29" s="131"/>
      <c r="AX29" s="131"/>
      <c r="AY29" s="131"/>
      <c r="AZ29" s="131"/>
      <c r="BA29" s="131"/>
    </row>
    <row r="30" spans="1:56" ht="15" customHeight="1">
      <c r="AU30" s="131"/>
      <c r="AV30" s="131"/>
      <c r="AW30" s="131"/>
      <c r="AX30" s="131"/>
      <c r="AY30" s="131"/>
      <c r="AZ30" s="131"/>
      <c r="BA30" s="131"/>
    </row>
    <row r="31" spans="1:56" ht="15" customHeight="1">
      <c r="AU31" s="131"/>
      <c r="AV31" s="131"/>
      <c r="AW31" s="131"/>
      <c r="AX31" s="131"/>
      <c r="AY31" s="131"/>
      <c r="AZ31" s="131"/>
      <c r="BA31" s="131"/>
    </row>
    <row r="32" spans="1:56" ht="15" customHeight="1">
      <c r="AU32" s="131"/>
      <c r="AV32" s="131"/>
      <c r="AW32" s="131"/>
      <c r="AX32" s="131"/>
      <c r="AY32" s="131"/>
      <c r="AZ32" s="131"/>
      <c r="BA32" s="131"/>
    </row>
    <row r="33" spans="47:53" ht="15" customHeight="1">
      <c r="AU33" s="131"/>
      <c r="AV33" s="131"/>
      <c r="AW33" s="131"/>
      <c r="AX33" s="131"/>
      <c r="AY33" s="131"/>
      <c r="AZ33" s="131"/>
      <c r="BA33" s="131"/>
    </row>
    <row r="34" spans="47:53" ht="15" customHeight="1">
      <c r="AU34" s="131"/>
      <c r="AV34" s="131"/>
      <c r="AW34" s="131"/>
      <c r="AX34" s="131"/>
      <c r="AY34" s="131"/>
      <c r="AZ34" s="131"/>
      <c r="BA34" s="131"/>
    </row>
    <row r="35" spans="47:53" ht="15" customHeight="1">
      <c r="AU35" s="131"/>
      <c r="AV35" s="131"/>
      <c r="AW35" s="131"/>
      <c r="AX35" s="131"/>
      <c r="AY35" s="131"/>
      <c r="AZ35" s="131"/>
      <c r="BA35" s="131"/>
    </row>
    <row r="36" spans="47:53" ht="15" customHeight="1">
      <c r="AU36" s="131"/>
      <c r="AV36" s="131"/>
      <c r="AW36" s="131"/>
      <c r="AX36" s="131"/>
      <c r="AY36" s="131"/>
      <c r="AZ36" s="131"/>
      <c r="BA36" s="131"/>
    </row>
    <row r="37" spans="47:53" ht="15" customHeight="1">
      <c r="AU37" s="131"/>
      <c r="AV37" s="131"/>
      <c r="AW37" s="131"/>
      <c r="AX37" s="131"/>
      <c r="AY37" s="131"/>
      <c r="AZ37" s="131"/>
      <c r="BA37" s="131"/>
    </row>
    <row r="38" spans="47:53" ht="15" customHeight="1">
      <c r="AU38" s="131"/>
      <c r="AV38" s="131"/>
      <c r="AW38" s="131"/>
      <c r="AX38" s="131"/>
      <c r="AY38" s="131"/>
      <c r="AZ38" s="131"/>
      <c r="BA38" s="131"/>
    </row>
    <row r="39" spans="47:53" ht="15" customHeight="1">
      <c r="AU39" s="131"/>
      <c r="AV39" s="131"/>
      <c r="AW39" s="131"/>
      <c r="AX39" s="131"/>
      <c r="AY39" s="131"/>
      <c r="AZ39" s="131"/>
      <c r="BA39" s="131"/>
    </row>
    <row r="40" spans="47:53" ht="15" customHeight="1">
      <c r="AU40" s="131"/>
      <c r="AV40" s="131"/>
      <c r="AW40" s="131"/>
      <c r="AX40" s="131"/>
      <c r="AY40" s="131"/>
      <c r="AZ40" s="131"/>
      <c r="BA40" s="131"/>
    </row>
    <row r="41" spans="47:53" ht="15" customHeight="1">
      <c r="AU41" s="131"/>
      <c r="AV41" s="131"/>
      <c r="AW41" s="131"/>
      <c r="AX41" s="131"/>
      <c r="AY41" s="131"/>
      <c r="AZ41" s="131"/>
      <c r="BA41" s="131"/>
    </row>
    <row r="42" spans="47:53" ht="15" customHeight="1">
      <c r="AU42" s="131"/>
      <c r="AV42" s="131"/>
      <c r="AW42" s="131"/>
      <c r="AX42" s="131"/>
      <c r="AY42" s="131"/>
      <c r="AZ42" s="131"/>
      <c r="BA42" s="131"/>
    </row>
    <row r="43" spans="47:53" ht="15" customHeight="1">
      <c r="AU43" s="131"/>
      <c r="AV43" s="131"/>
      <c r="AW43" s="131"/>
      <c r="AX43" s="131"/>
      <c r="AY43" s="131"/>
      <c r="AZ43" s="131"/>
      <c r="BA43" s="131"/>
    </row>
    <row r="44" spans="47:53" ht="15" customHeight="1">
      <c r="AU44" s="131"/>
      <c r="AV44" s="131"/>
      <c r="AW44" s="131"/>
      <c r="AX44" s="131"/>
      <c r="AY44" s="131"/>
      <c r="AZ44" s="131"/>
      <c r="BA44" s="131"/>
    </row>
    <row r="45" spans="47:53" ht="15" customHeight="1">
      <c r="AU45" s="131"/>
      <c r="AV45" s="131"/>
      <c r="AW45" s="131"/>
      <c r="AX45" s="131"/>
      <c r="AY45" s="131"/>
      <c r="AZ45" s="131"/>
      <c r="BA45" s="131"/>
    </row>
    <row r="46" spans="47:53" ht="15" customHeight="1">
      <c r="AU46" s="131"/>
      <c r="AV46" s="131"/>
      <c r="AW46" s="131"/>
      <c r="AX46" s="131"/>
      <c r="AY46" s="131"/>
      <c r="AZ46" s="131"/>
      <c r="BA46" s="131"/>
    </row>
    <row r="47" spans="47:53" ht="15" customHeight="1">
      <c r="AU47" s="131"/>
      <c r="AV47" s="131"/>
      <c r="AW47" s="131"/>
      <c r="AX47" s="131"/>
      <c r="AY47" s="131"/>
      <c r="AZ47" s="131"/>
      <c r="BA47" s="131"/>
    </row>
    <row r="48" spans="47:53" ht="15" customHeight="1">
      <c r="AU48" s="131"/>
      <c r="AV48" s="131"/>
      <c r="AW48" s="131"/>
      <c r="AX48" s="131"/>
      <c r="AY48" s="131"/>
      <c r="AZ48" s="131"/>
      <c r="BA48" s="131"/>
    </row>
    <row r="49" spans="47:53" ht="15" customHeight="1">
      <c r="AU49" s="131"/>
      <c r="AV49" s="131"/>
      <c r="AW49" s="131"/>
      <c r="AX49" s="131"/>
      <c r="AY49" s="131"/>
      <c r="AZ49" s="131"/>
      <c r="BA49" s="131"/>
    </row>
    <row r="50" spans="47:53" ht="15" customHeight="1">
      <c r="AU50" s="131"/>
      <c r="AV50" s="131"/>
      <c r="AW50" s="131"/>
      <c r="AX50" s="131"/>
      <c r="AY50" s="131"/>
      <c r="AZ50" s="131"/>
      <c r="BA50" s="131"/>
    </row>
    <row r="51" spans="47:53" ht="15" customHeight="1">
      <c r="AU51" s="131"/>
      <c r="AV51" s="131"/>
      <c r="AW51" s="131"/>
      <c r="AX51" s="131"/>
      <c r="AY51" s="131"/>
      <c r="AZ51" s="131"/>
      <c r="BA51" s="131"/>
    </row>
    <row r="52" spans="47:53" ht="15" customHeight="1">
      <c r="AU52" s="131"/>
      <c r="AV52" s="131"/>
      <c r="AW52" s="131"/>
      <c r="AX52" s="131"/>
      <c r="AY52" s="131"/>
      <c r="AZ52" s="131"/>
      <c r="BA52" s="131"/>
    </row>
    <row r="53" spans="47:53" ht="15" customHeight="1">
      <c r="AU53" s="131"/>
      <c r="AV53" s="131"/>
      <c r="AW53" s="131"/>
      <c r="AX53" s="131"/>
      <c r="AY53" s="131"/>
      <c r="AZ53" s="131"/>
      <c r="BA53" s="131"/>
    </row>
    <row r="54" spans="47:53" ht="15" customHeight="1">
      <c r="AU54" s="131"/>
      <c r="AV54" s="131"/>
      <c r="AW54" s="131"/>
      <c r="AX54" s="131"/>
      <c r="AY54" s="131"/>
      <c r="AZ54" s="131"/>
      <c r="BA54" s="131"/>
    </row>
    <row r="55" spans="47:53" ht="15" customHeight="1">
      <c r="AU55" s="131"/>
      <c r="AV55" s="131"/>
      <c r="AW55" s="131"/>
      <c r="AX55" s="131"/>
      <c r="AY55" s="131"/>
      <c r="AZ55" s="131"/>
      <c r="BA55" s="131"/>
    </row>
    <row r="56" spans="47:53" ht="15" customHeight="1">
      <c r="AU56" s="131"/>
      <c r="AV56" s="131"/>
      <c r="AW56" s="131"/>
      <c r="AX56" s="131"/>
      <c r="AY56" s="131"/>
      <c r="AZ56" s="131"/>
      <c r="BA56" s="131"/>
    </row>
    <row r="57" spans="47:53" ht="15" customHeight="1">
      <c r="AU57" s="131"/>
      <c r="AV57" s="131"/>
      <c r="AW57" s="131"/>
      <c r="AX57" s="131"/>
      <c r="AY57" s="131"/>
      <c r="AZ57" s="131"/>
      <c r="BA57" s="131"/>
    </row>
    <row r="58" spans="47:53" ht="15" customHeight="1">
      <c r="AU58" s="131"/>
      <c r="AV58" s="131"/>
      <c r="AW58" s="131"/>
      <c r="AX58" s="131"/>
      <c r="AY58" s="131"/>
      <c r="AZ58" s="131"/>
      <c r="BA58" s="131"/>
    </row>
    <row r="59" spans="47:53" ht="15" customHeight="1">
      <c r="AU59" s="131"/>
      <c r="AV59" s="131"/>
      <c r="AW59" s="131"/>
      <c r="AX59" s="131"/>
      <c r="AY59" s="131"/>
      <c r="AZ59" s="131"/>
      <c r="BA59" s="131"/>
    </row>
    <row r="60" spans="47:53" ht="15" customHeight="1">
      <c r="AU60" s="131"/>
      <c r="AV60" s="131"/>
      <c r="AW60" s="131"/>
      <c r="AX60" s="131"/>
      <c r="AY60" s="131"/>
      <c r="AZ60" s="131"/>
      <c r="BA60" s="131"/>
    </row>
    <row r="61" spans="47:53" ht="15" customHeight="1">
      <c r="AU61" s="131"/>
      <c r="AV61" s="131"/>
      <c r="AW61" s="131"/>
      <c r="AX61" s="131"/>
      <c r="AY61" s="131"/>
      <c r="AZ61" s="131"/>
      <c r="BA61" s="131"/>
    </row>
    <row r="62" spans="47:53" ht="15" customHeight="1">
      <c r="AU62" s="131"/>
      <c r="AV62" s="131"/>
      <c r="AW62" s="131"/>
      <c r="AX62" s="131"/>
      <c r="AY62" s="131"/>
      <c r="AZ62" s="131"/>
      <c r="BA62" s="131"/>
    </row>
    <row r="63" spans="47:53" ht="15" customHeight="1">
      <c r="AU63" s="131"/>
      <c r="AV63" s="131"/>
      <c r="AW63" s="131"/>
      <c r="AX63" s="131"/>
      <c r="AY63" s="131"/>
      <c r="AZ63" s="131"/>
      <c r="BA63" s="131"/>
    </row>
    <row r="64" spans="47:53" ht="15" customHeight="1">
      <c r="AU64" s="147"/>
      <c r="AV64" s="147"/>
      <c r="AW64" s="147"/>
      <c r="AX64" s="147"/>
      <c r="AY64" s="147"/>
      <c r="AZ64" s="147"/>
      <c r="BA64" s="147"/>
    </row>
    <row r="65" spans="47:53" ht="15" customHeight="1">
      <c r="AU65" s="147" t="s">
        <v>11</v>
      </c>
      <c r="AV65" s="147" t="s">
        <v>12</v>
      </c>
      <c r="AW65" s="147" t="s">
        <v>13</v>
      </c>
      <c r="AX65" s="147" t="s">
        <v>14</v>
      </c>
      <c r="AY65" s="147" t="s">
        <v>15</v>
      </c>
      <c r="AZ65" s="147" t="s">
        <v>16</v>
      </c>
      <c r="BA65" s="147" t="s">
        <v>17</v>
      </c>
    </row>
    <row r="66" spans="47:53" ht="15" customHeight="1">
      <c r="AU66" s="147" t="s">
        <v>107</v>
      </c>
      <c r="AV66" s="147" t="s">
        <v>4</v>
      </c>
      <c r="AW66" s="147" t="s">
        <v>75</v>
      </c>
      <c r="AX66" s="147">
        <v>0</v>
      </c>
      <c r="AY66" s="147" t="s">
        <v>76</v>
      </c>
      <c r="AZ66" s="147" t="s">
        <v>77</v>
      </c>
      <c r="BA66" s="147" t="s">
        <v>78</v>
      </c>
    </row>
    <row r="67" spans="47:53" ht="15" customHeight="1">
      <c r="AU67" s="147" t="s">
        <v>109</v>
      </c>
      <c r="AV67" s="147" t="s">
        <v>5</v>
      </c>
      <c r="AW67" s="147" t="s">
        <v>82</v>
      </c>
      <c r="AX67" s="147">
        <v>0.5</v>
      </c>
      <c r="AY67" s="147" t="s">
        <v>110</v>
      </c>
      <c r="AZ67" s="147" t="s">
        <v>111</v>
      </c>
      <c r="BA67" s="147" t="s">
        <v>83</v>
      </c>
    </row>
    <row r="68" spans="47:53" ht="15" customHeight="1">
      <c r="AU68" s="147" t="s">
        <v>74</v>
      </c>
      <c r="AV68" s="147" t="s">
        <v>113</v>
      </c>
      <c r="AW68" s="147" t="s">
        <v>114</v>
      </c>
      <c r="AX68" s="147">
        <v>1</v>
      </c>
      <c r="AY68" s="147" t="s">
        <v>80</v>
      </c>
      <c r="AZ68" s="147"/>
      <c r="BA68" s="147" t="s">
        <v>115</v>
      </c>
    </row>
    <row r="69" spans="47:53" ht="15" customHeight="1">
      <c r="AU69" s="147" t="s">
        <v>117</v>
      </c>
      <c r="AV69" s="147"/>
      <c r="AW69" s="147"/>
      <c r="AX69" s="147">
        <v>1.5</v>
      </c>
      <c r="AY69" s="147" t="s">
        <v>118</v>
      </c>
      <c r="AZ69" s="147"/>
      <c r="BA69" s="147" t="s">
        <v>119</v>
      </c>
    </row>
    <row r="70" spans="47:53" ht="15" customHeight="1">
      <c r="AU70" s="147" t="s">
        <v>121</v>
      </c>
      <c r="AV70" s="147"/>
      <c r="AW70" s="147"/>
      <c r="AX70" s="147"/>
      <c r="AY70" s="147" t="s">
        <v>122</v>
      </c>
      <c r="AZ70" s="147"/>
      <c r="BA70" s="147" t="s">
        <v>123</v>
      </c>
    </row>
    <row r="71" spans="47:53" ht="15" customHeight="1">
      <c r="AU71" s="147" t="s">
        <v>125</v>
      </c>
      <c r="AV71" s="147"/>
      <c r="AW71" s="147"/>
      <c r="AX71" s="147"/>
      <c r="AY71" s="147" t="s">
        <v>126</v>
      </c>
      <c r="AZ71" s="147"/>
      <c r="BA71" s="147"/>
    </row>
    <row r="72" spans="47:53" ht="15" customHeight="1">
      <c r="AU72" s="147" t="s">
        <v>128</v>
      </c>
      <c r="AV72" s="147"/>
      <c r="AW72" s="147"/>
      <c r="AX72" s="147"/>
      <c r="AY72" s="147" t="s">
        <v>129</v>
      </c>
      <c r="AZ72" s="147"/>
      <c r="BA72" s="147"/>
    </row>
    <row r="73" spans="47:53" ht="15" customHeight="1">
      <c r="AU73" s="147" t="s">
        <v>131</v>
      </c>
      <c r="AV73" s="147"/>
      <c r="AW73" s="147"/>
      <c r="AX73" s="147"/>
      <c r="AY73" s="147" t="s">
        <v>132</v>
      </c>
      <c r="AZ73" s="147"/>
      <c r="BA73" s="147"/>
    </row>
    <row r="74" spans="47:53" ht="15" customHeight="1">
      <c r="AU74" s="147" t="s">
        <v>134</v>
      </c>
      <c r="AV74" s="147"/>
      <c r="AW74" s="147"/>
      <c r="AX74" s="147"/>
      <c r="AY74" s="147" t="s">
        <v>135</v>
      </c>
      <c r="AZ74" s="147"/>
      <c r="BA74" s="147"/>
    </row>
    <row r="75" spans="47:53" ht="15" customHeight="1">
      <c r="AU75" s="147" t="s">
        <v>137</v>
      </c>
      <c r="AV75" s="147"/>
      <c r="AW75" s="147"/>
      <c r="AX75" s="147"/>
      <c r="AY75" s="147" t="s">
        <v>138</v>
      </c>
      <c r="AZ75" s="147"/>
      <c r="BA75" s="147"/>
    </row>
    <row r="76" spans="47:53" ht="15" customHeight="1">
      <c r="AU76" s="147" t="s">
        <v>140</v>
      </c>
      <c r="AV76" s="147"/>
      <c r="AW76" s="147"/>
      <c r="AX76" s="147"/>
      <c r="AY76" s="147" t="s">
        <v>141</v>
      </c>
      <c r="AZ76" s="147"/>
      <c r="BA76" s="147"/>
    </row>
    <row r="77" spans="47:53" ht="15" customHeight="1">
      <c r="AU77" s="147" t="s">
        <v>143</v>
      </c>
      <c r="AV77" s="147"/>
      <c r="AW77" s="147"/>
      <c r="AX77" s="147"/>
      <c r="AY77" s="147" t="s">
        <v>144</v>
      </c>
      <c r="AZ77" s="147"/>
      <c r="BA77" s="147"/>
    </row>
    <row r="78" spans="47:53" ht="15" customHeight="1">
      <c r="AU78" s="147" t="s">
        <v>145</v>
      </c>
      <c r="AV78" s="147"/>
      <c r="AW78" s="147"/>
      <c r="AX78" s="147"/>
      <c r="AY78" s="147" t="s">
        <v>146</v>
      </c>
      <c r="AZ78" s="147"/>
      <c r="BA78" s="147"/>
    </row>
    <row r="79" spans="47:53" ht="15" customHeight="1">
      <c r="AU79" s="147"/>
      <c r="AV79" s="147"/>
      <c r="AW79" s="147"/>
      <c r="AX79" s="147"/>
      <c r="AY79" s="147" t="s">
        <v>146</v>
      </c>
      <c r="AZ79" s="147"/>
      <c r="BA79" s="147"/>
    </row>
    <row r="80" spans="47:53" ht="15" customHeight="1">
      <c r="AU80" s="147"/>
      <c r="AV80" s="147"/>
      <c r="AW80" s="147"/>
      <c r="AX80" s="147"/>
      <c r="AY80" s="147" t="s">
        <v>146</v>
      </c>
      <c r="AZ80" s="147"/>
      <c r="BA80" s="147"/>
    </row>
    <row r="81" spans="47:53" ht="15" customHeight="1">
      <c r="AU81" s="147"/>
      <c r="AV81" s="147"/>
      <c r="AW81" s="147"/>
      <c r="AX81" s="147"/>
      <c r="AY81" s="147" t="s">
        <v>147</v>
      </c>
      <c r="AZ81" s="147"/>
      <c r="BA81" s="147"/>
    </row>
    <row r="82" spans="47:53" ht="15" customHeight="1">
      <c r="AU82" s="147"/>
      <c r="AV82" s="147"/>
      <c r="AW82" s="147"/>
      <c r="AX82" s="147"/>
      <c r="AY82" s="147" t="s">
        <v>148</v>
      </c>
      <c r="AZ82" s="147"/>
      <c r="BA82" s="147"/>
    </row>
    <row r="83" spans="47:53" ht="15" customHeight="1">
      <c r="AU83" s="147"/>
      <c r="AV83" s="147"/>
      <c r="AW83" s="147"/>
      <c r="AX83" s="147"/>
      <c r="AY83" s="147" t="s">
        <v>149</v>
      </c>
      <c r="AZ83" s="147"/>
      <c r="BA83" s="147"/>
    </row>
    <row r="84" spans="47:53" ht="15" customHeight="1">
      <c r="AU84" s="147"/>
      <c r="AV84" s="147"/>
      <c r="AW84" s="147"/>
      <c r="AX84" s="147"/>
      <c r="AY84" s="147" t="s">
        <v>146</v>
      </c>
      <c r="AZ84" s="147"/>
      <c r="BA84" s="147"/>
    </row>
    <row r="85" spans="47:53" ht="15" customHeight="1">
      <c r="AU85" s="147"/>
      <c r="AV85" s="147"/>
      <c r="AW85" s="147"/>
      <c r="AX85" s="147"/>
      <c r="AY85" s="147" t="s">
        <v>147</v>
      </c>
      <c r="AZ85" s="147"/>
      <c r="BA85" s="147"/>
    </row>
    <row r="86" spans="47:53" ht="15" customHeight="1">
      <c r="AU86" s="147"/>
      <c r="AV86" s="147"/>
      <c r="AW86" s="147"/>
      <c r="AX86" s="147"/>
      <c r="AY86" s="147" t="s">
        <v>148</v>
      </c>
      <c r="AZ86" s="147"/>
      <c r="BA86" s="147"/>
    </row>
    <row r="87" spans="47:53" ht="15" customHeight="1">
      <c r="AU87" s="147"/>
      <c r="AV87" s="147"/>
      <c r="AW87" s="147"/>
      <c r="AX87" s="147"/>
      <c r="AY87" s="147" t="s">
        <v>149</v>
      </c>
      <c r="AZ87" s="147"/>
      <c r="BA87" s="147"/>
    </row>
    <row r="88" spans="47:53" ht="15" customHeight="1">
      <c r="AU88" s="147"/>
      <c r="AV88" s="147"/>
      <c r="AW88" s="147"/>
      <c r="AX88" s="147"/>
      <c r="AY88" s="147" t="s">
        <v>150</v>
      </c>
      <c r="AZ88" s="147"/>
      <c r="BA88" s="147"/>
    </row>
    <row r="89" spans="47:53" ht="15" customHeight="1">
      <c r="AU89" s="174"/>
      <c r="AV89" s="174"/>
      <c r="AW89" s="174"/>
      <c r="AX89" s="174"/>
      <c r="AY89" s="174" t="s">
        <v>151</v>
      </c>
      <c r="AZ89" s="174"/>
      <c r="BA89" s="174"/>
    </row>
    <row r="90" spans="47:53" ht="15" customHeight="1">
      <c r="AU90" s="174"/>
      <c r="AV90" s="174"/>
      <c r="AW90" s="174"/>
      <c r="AX90" s="174"/>
      <c r="AY90" s="174"/>
      <c r="AZ90" s="174"/>
      <c r="BA90" s="174"/>
    </row>
    <row r="91" spans="47:53" ht="15" customHeight="1">
      <c r="AU91" s="174"/>
      <c r="AV91" s="174"/>
      <c r="AW91" s="174"/>
      <c r="AX91" s="174"/>
      <c r="AY91" s="174"/>
      <c r="AZ91" s="174"/>
      <c r="BA91" s="174"/>
    </row>
  </sheetData>
  <protectedRanges>
    <protectedRange sqref="Z5" name="区域2_5" securityDescriptor=""/>
    <protectedRange sqref="O6" name="区域2"/>
    <protectedRange sqref="N6:N7" name="区域2_8"/>
    <protectedRange sqref="P6" name="区域2_9"/>
    <protectedRange sqref="Q6" name="区域2_10"/>
    <protectedRange sqref="S6:S7" name="区域2_11"/>
    <protectedRange sqref="T6" name="区域2_12"/>
    <protectedRange sqref="U6" name="区域2_13"/>
    <protectedRange sqref="W7 V6:AB6" name="区域2_14"/>
    <protectedRange sqref="AE6 AC6" name="区域2_15"/>
    <protectedRange sqref="AF6" name="区域3_1"/>
    <protectedRange sqref="AH6" name="区域3_5"/>
    <protectedRange sqref="AI7 AI6:AJ6" name="区域3_6"/>
    <protectedRange sqref="AQ5:AQ6" name="区域4"/>
    <protectedRange sqref="C6:C7" name="区域1"/>
    <protectedRange sqref="AB7" name="区域2_16"/>
    <protectedRange sqref="X8:AC8" name="区域2_19"/>
    <protectedRange sqref="X9:AC9" name="区域2_20"/>
    <protectedRange sqref="AE8:AI9 AG10 AI10" name="区域3_7"/>
    <protectedRange sqref="AJ8:AJ9" name="区域3_8"/>
    <protectedRange sqref="L8:Q9 N10" name="区域2_21"/>
    <protectedRange sqref="R8:W9" name="区域2_22"/>
    <protectedRange sqref="C8:C9" name="区域1_1"/>
    <protectedRange sqref="D10" name="区域1_2"/>
    <protectedRange sqref="O10" name="区域2_6"/>
  </protectedRanges>
  <phoneticPr fontId="3" type="noConversion"/>
  <conditionalFormatting sqref="AK6 Z5 L3">
    <cfRule type="cellIs" priority="1516" stopIfTrue="1" operator="between">
      <formula>1</formula>
      <formula>24</formula>
    </cfRule>
    <cfRule type="cellIs" priority="1517" stopIfTrue="1" operator="between">
      <formula>1</formula>
      <formula>24</formula>
    </cfRule>
  </conditionalFormatting>
  <conditionalFormatting sqref="A17 A10:A15 B10:C14 A6:B9 Q5 V6 Z6:AB6 AF6:AF14 AG5:AG7 G5:H6 J2:J3 D2:I4 AM3:AQ3 AO2:AR2 A2:A5 AO5:AO9 K2:AJ4 AC2:AC5 K4:AN4 A4:I4 B2:B6 Z2:Z5 N5 AB5:AB14 AE8:AI9 K5:K14 C2:C9">
    <cfRule type="cellIs" priority="1513" stopIfTrue="1" operator="between">
      <formula>1</formula>
      <formula>24</formula>
    </cfRule>
  </conditionalFormatting>
  <conditionalFormatting sqref="AG10">
    <cfRule type="cellIs" priority="3" stopIfTrue="1" operator="between">
      <formula>1</formula>
      <formula>24</formula>
    </cfRule>
  </conditionalFormatting>
  <conditionalFormatting sqref="AI10">
    <cfRule type="cellIs" priority="2" stopIfTrue="1" operator="between">
      <formula>1</formula>
      <formula>24</formula>
    </cfRule>
  </conditionalFormatting>
  <conditionalFormatting sqref="AO10">
    <cfRule type="cellIs" priority="1" stopIfTrue="1" operator="between">
      <formula>1</formula>
      <formula>24</formula>
    </cfRule>
  </conditionalFormatting>
  <dataValidations count="16">
    <dataValidation type="list" allowBlank="1" showInputMessage="1" showErrorMessage="1" sqref="N65473:N65523 N6:N10">
      <formula1>"本地非农业户口,本地农业户口,外地非农业户口,外地农业户口"</formula1>
    </dataValidation>
    <dataValidation type="list" allowBlank="1" showInputMessage="1" showErrorMessage="1" sqref="M65473:M65523 M8:M9">
      <formula1>"是,否"</formula1>
    </dataValidation>
    <dataValidation type="list" allowBlank="1" showInputMessage="1" showErrorMessage="1" sqref="J65472:J65501 J65503:J65523">
      <formula1>"女,男"</formula1>
    </dataValidation>
    <dataValidation type="list" allowBlank="1" showInputMessage="1" showErrorMessage="1" sqref="L65473:L65523 L8:L9">
      <formula1>"已,未"</formula1>
    </dataValidation>
    <dataValidation type="list" allowBlank="1" showInputMessage="1" showErrorMessage="1" sqref="I2:I3 I5:I14">
      <formula1>$AY$66:$AY$89</formula1>
    </dataValidation>
    <dataValidation type="list" allowBlank="1" showInputMessage="1" showErrorMessage="1" sqref="H2:H3 H5:H14">
      <formula1>$BA$66:$BA$70</formula1>
    </dataValidation>
    <dataValidation type="list" allowBlank="1" showInputMessage="1" showErrorMessage="1" sqref="G2:G3 G5:G14">
      <formula1>$AZ$66:$AZ$67</formula1>
    </dataValidation>
    <dataValidation type="list" allowBlank="1" showInputMessage="1" showErrorMessage="1" sqref="B2:B3 B5:B14">
      <formula1>$AU$66:$AU$84</formula1>
    </dataValidation>
    <dataValidation type="list" allowBlank="1" showInputMessage="1" showErrorMessage="1" sqref="I4">
      <formula1>$AY$64:$AY$87</formula1>
    </dataValidation>
    <dataValidation type="list" allowBlank="1" showInputMessage="1" showErrorMessage="1" sqref="H4">
      <formula1>$BA$64:$BA$68</formula1>
    </dataValidation>
    <dataValidation type="list" allowBlank="1" showInputMessage="1" showErrorMessage="1" sqref="E2:E3 E5:E14">
      <formula1>$AV$66:$AV$68</formula1>
    </dataValidation>
    <dataValidation type="list" allowBlank="1" showInputMessage="1" showErrorMessage="1" sqref="F4">
      <formula1>$AW$64:$AW$66</formula1>
    </dataValidation>
    <dataValidation type="list" allowBlank="1" showInputMessage="1" showErrorMessage="1" sqref="E4">
      <formula1>$AV$64:$AV$66</formula1>
    </dataValidation>
    <dataValidation type="list" allowBlank="1" showInputMessage="1" showErrorMessage="1" sqref="G4">
      <formula1>$AZ$64:$AZ$65</formula1>
    </dataValidation>
    <dataValidation type="list" allowBlank="1" showInputMessage="1" showErrorMessage="1" sqref="F2:F3 F5:F14">
      <formula1>$AW$66:$AW$68</formula1>
    </dataValidation>
    <dataValidation type="list" allowBlank="1" showInputMessage="1" showErrorMessage="1" sqref="B4">
      <formula1>$AU$64:$AU$82</formula1>
    </dataValidation>
  </dataValidations>
  <hyperlinks>
    <hyperlink ref="AA4" r:id="rId1"/>
    <hyperlink ref="AA10" r:id="rId2"/>
  </hyperlinks>
  <pageMargins left="0.69861111111111096" right="0.69861111111111096" top="0.75" bottom="0.75" header="0.3" footer="0.3"/>
  <pageSetup paperSize="9" orientation="portrait" r:id="rId3"/>
  <headerFooter alignWithMargins="0"/>
  <legacyDrawing r:id="rId4"/>
</worksheet>
</file>

<file path=xl/worksheets/sheet9.xml><?xml version="1.0" encoding="utf-8"?>
<worksheet xmlns="http://schemas.openxmlformats.org/spreadsheetml/2006/main" xmlns:r="http://schemas.openxmlformats.org/officeDocument/2006/relationships">
  <dimension ref="A1:I94"/>
  <sheetViews>
    <sheetView topLeftCell="A58" workbookViewId="0">
      <selection activeCell="E110" sqref="E110"/>
    </sheetView>
  </sheetViews>
  <sheetFormatPr defaultColWidth="9" defaultRowHeight="12"/>
  <cols>
    <col min="1" max="8" width="17" style="42" customWidth="1"/>
    <col min="9" max="16384" width="9" style="42"/>
  </cols>
  <sheetData>
    <row r="1" spans="1:9" s="40" customFormat="1" ht="23.25" customHeight="1">
      <c r="A1" s="478" t="s">
        <v>376</v>
      </c>
      <c r="B1" s="478"/>
      <c r="C1" s="478"/>
      <c r="D1" s="478"/>
      <c r="E1" s="478"/>
      <c r="F1" s="478"/>
      <c r="G1" s="183"/>
      <c r="H1" s="184"/>
    </row>
    <row r="2" spans="1:9" s="40" customFormat="1" ht="23.25" customHeight="1">
      <c r="A2" s="479" t="s">
        <v>377</v>
      </c>
      <c r="B2" s="480"/>
      <c r="C2" s="480"/>
      <c r="D2" s="480"/>
      <c r="E2" s="480"/>
      <c r="F2" s="480"/>
      <c r="G2" s="480"/>
      <c r="H2" s="185"/>
    </row>
    <row r="3" spans="1:9" s="40" customFormat="1" ht="23.25" customHeight="1">
      <c r="A3" s="186" t="s">
        <v>152</v>
      </c>
      <c r="B3" s="186" t="s">
        <v>153</v>
      </c>
      <c r="C3" s="186">
        <v>2</v>
      </c>
      <c r="D3" s="186">
        <v>3</v>
      </c>
      <c r="E3" s="187">
        <v>4</v>
      </c>
      <c r="F3" s="187" t="s">
        <v>378</v>
      </c>
      <c r="G3" s="188">
        <v>6</v>
      </c>
      <c r="H3" s="187" t="s">
        <v>379</v>
      </c>
    </row>
    <row r="4" spans="1:9" s="40" customFormat="1" ht="23.25" customHeight="1">
      <c r="A4" s="189" t="s">
        <v>155</v>
      </c>
      <c r="B4" s="190" t="s">
        <v>380</v>
      </c>
      <c r="C4" s="191" t="s">
        <v>381</v>
      </c>
      <c r="D4" s="192" t="s">
        <v>382</v>
      </c>
      <c r="E4" s="193"/>
      <c r="F4" s="193" t="s">
        <v>383</v>
      </c>
      <c r="G4" s="194" t="s">
        <v>384</v>
      </c>
      <c r="H4" s="195" t="s">
        <v>385</v>
      </c>
    </row>
    <row r="5" spans="1:9" s="40" customFormat="1" ht="23.25" customHeight="1">
      <c r="A5" s="196" t="s">
        <v>156</v>
      </c>
      <c r="B5" s="197" t="s">
        <v>386</v>
      </c>
      <c r="C5" s="191"/>
      <c r="D5" s="198" t="s">
        <v>387</v>
      </c>
      <c r="E5" s="199"/>
      <c r="F5" s="200" t="s">
        <v>388</v>
      </c>
      <c r="G5" s="201" t="s">
        <v>389</v>
      </c>
      <c r="H5" s="202" t="s">
        <v>390</v>
      </c>
    </row>
    <row r="6" spans="1:9" s="40" customFormat="1" ht="23.25" customHeight="1">
      <c r="A6" s="203" t="s">
        <v>157</v>
      </c>
      <c r="B6" s="204" t="s">
        <v>386</v>
      </c>
      <c r="C6" s="481" t="s">
        <v>390</v>
      </c>
      <c r="D6" s="482" t="s">
        <v>387</v>
      </c>
      <c r="E6" s="484"/>
      <c r="F6" s="476" t="s">
        <v>388</v>
      </c>
      <c r="G6" s="487" t="s">
        <v>389</v>
      </c>
      <c r="H6" s="205" t="s">
        <v>391</v>
      </c>
    </row>
    <row r="7" spans="1:9" s="40" customFormat="1" ht="23.25" customHeight="1">
      <c r="A7" s="203" t="s">
        <v>158</v>
      </c>
      <c r="B7" s="206" t="s">
        <v>391</v>
      </c>
      <c r="C7" s="481"/>
      <c r="D7" s="482"/>
      <c r="E7" s="485"/>
      <c r="F7" s="477"/>
      <c r="G7" s="488"/>
      <c r="H7" s="489" t="s">
        <v>390</v>
      </c>
    </row>
    <row r="8" spans="1:9" s="40" customFormat="1" ht="23.25" customHeight="1">
      <c r="A8" s="203" t="s">
        <v>159</v>
      </c>
      <c r="B8" s="207"/>
      <c r="C8" s="481"/>
      <c r="D8" s="483"/>
      <c r="E8" s="486"/>
      <c r="F8" s="206" t="s">
        <v>391</v>
      </c>
      <c r="G8" s="488"/>
      <c r="H8" s="490"/>
    </row>
    <row r="9" spans="1:9" s="40" customFormat="1" ht="23.25" customHeight="1">
      <c r="A9" s="203" t="s">
        <v>160</v>
      </c>
      <c r="B9" s="208"/>
      <c r="C9" s="191"/>
      <c r="D9" s="491" t="s">
        <v>389</v>
      </c>
      <c r="E9" s="191"/>
      <c r="F9" s="209"/>
      <c r="G9" s="206" t="s">
        <v>391</v>
      </c>
      <c r="H9" s="493" t="s">
        <v>387</v>
      </c>
    </row>
    <row r="10" spans="1:9" s="40" customFormat="1" ht="23.25" customHeight="1">
      <c r="A10" s="203" t="s">
        <v>161</v>
      </c>
      <c r="B10" s="496" t="s">
        <v>392</v>
      </c>
      <c r="C10" s="191"/>
      <c r="D10" s="492"/>
      <c r="E10" s="210"/>
      <c r="F10" s="498" t="s">
        <v>390</v>
      </c>
      <c r="G10" s="474" t="s">
        <v>393</v>
      </c>
      <c r="H10" s="494"/>
    </row>
    <row r="11" spans="1:9" s="40" customFormat="1" ht="23.25" customHeight="1">
      <c r="A11" s="211" t="s">
        <v>162</v>
      </c>
      <c r="B11" s="497"/>
      <c r="C11" s="191"/>
      <c r="D11" s="206" t="s">
        <v>391</v>
      </c>
      <c r="E11" s="212"/>
      <c r="F11" s="481"/>
      <c r="G11" s="475"/>
      <c r="H11" s="495"/>
      <c r="I11" s="43"/>
    </row>
    <row r="12" spans="1:9" s="41" customFormat="1" ht="23.25" customHeight="1">
      <c r="A12" s="213" t="s">
        <v>394</v>
      </c>
      <c r="B12" s="200"/>
      <c r="C12" s="214"/>
      <c r="D12" s="215"/>
      <c r="E12" s="210"/>
      <c r="F12" s="216"/>
      <c r="G12" s="200"/>
      <c r="H12" s="217" t="s">
        <v>395</v>
      </c>
    </row>
    <row r="13" spans="1:9" s="41" customFormat="1" ht="23.25" customHeight="1">
      <c r="A13" s="499" t="s">
        <v>396</v>
      </c>
      <c r="B13" s="500"/>
      <c r="C13" s="500"/>
      <c r="D13" s="500"/>
      <c r="E13" s="500"/>
      <c r="F13" s="500"/>
      <c r="G13" s="500"/>
      <c r="H13" s="185"/>
    </row>
    <row r="14" spans="1:9" s="41" customFormat="1" ht="23.25" customHeight="1">
      <c r="A14" s="218" t="s">
        <v>152</v>
      </c>
      <c r="B14" s="218" t="s">
        <v>397</v>
      </c>
      <c r="C14" s="218" t="s">
        <v>398</v>
      </c>
      <c r="D14" s="218" t="s">
        <v>399</v>
      </c>
      <c r="E14" s="218" t="s">
        <v>400</v>
      </c>
      <c r="F14" s="218" t="s">
        <v>401</v>
      </c>
      <c r="G14" s="219" t="s">
        <v>171</v>
      </c>
      <c r="H14" s="187" t="s">
        <v>379</v>
      </c>
    </row>
    <row r="15" spans="1:9" s="41" customFormat="1" ht="23.25" customHeight="1">
      <c r="A15" s="220" t="s">
        <v>402</v>
      </c>
      <c r="B15" s="221" t="s">
        <v>403</v>
      </c>
      <c r="C15" s="222" t="s">
        <v>404</v>
      </c>
      <c r="D15" s="223" t="s">
        <v>405</v>
      </c>
      <c r="E15" s="222" t="s">
        <v>406</v>
      </c>
      <c r="F15" s="224" t="s">
        <v>407</v>
      </c>
      <c r="G15" s="225" t="s">
        <v>408</v>
      </c>
      <c r="H15" s="226" t="s">
        <v>409</v>
      </c>
    </row>
    <row r="16" spans="1:9" s="41" customFormat="1" ht="23.25" customHeight="1">
      <c r="A16" s="227" t="s">
        <v>156</v>
      </c>
      <c r="B16" s="228" t="s">
        <v>386</v>
      </c>
      <c r="C16" s="191"/>
      <c r="D16" s="202" t="s">
        <v>392</v>
      </c>
      <c r="E16" s="191"/>
      <c r="F16" s="229" t="s">
        <v>388</v>
      </c>
      <c r="G16" s="191"/>
      <c r="H16" s="230"/>
    </row>
    <row r="17" spans="1:8" s="41" customFormat="1" ht="23.25" customHeight="1">
      <c r="A17" s="231" t="s">
        <v>410</v>
      </c>
      <c r="B17" s="191"/>
      <c r="C17" s="487" t="s">
        <v>389</v>
      </c>
      <c r="D17" s="191"/>
      <c r="E17" s="482" t="s">
        <v>387</v>
      </c>
      <c r="F17" s="232" t="s">
        <v>391</v>
      </c>
      <c r="G17" s="481" t="s">
        <v>390</v>
      </c>
      <c r="H17" s="230"/>
    </row>
    <row r="18" spans="1:8" s="41" customFormat="1" ht="23.25" customHeight="1">
      <c r="A18" s="231" t="s">
        <v>163</v>
      </c>
      <c r="B18" s="233" t="s">
        <v>391</v>
      </c>
      <c r="C18" s="488"/>
      <c r="D18" s="496" t="s">
        <v>392</v>
      </c>
      <c r="E18" s="482"/>
      <c r="F18" s="476" t="s">
        <v>388</v>
      </c>
      <c r="G18" s="481"/>
      <c r="H18" s="234"/>
    </row>
    <row r="19" spans="1:8" s="41" customFormat="1" ht="23.25" customHeight="1">
      <c r="A19" s="231" t="s">
        <v>164</v>
      </c>
      <c r="B19" s="501" t="s">
        <v>386</v>
      </c>
      <c r="C19" s="488"/>
      <c r="D19" s="497"/>
      <c r="E19" s="483"/>
      <c r="F19" s="477"/>
      <c r="G19" s="481"/>
      <c r="H19" s="232" t="s">
        <v>391</v>
      </c>
    </row>
    <row r="20" spans="1:8" s="41" customFormat="1" ht="23.25" customHeight="1">
      <c r="A20" s="231" t="s">
        <v>165</v>
      </c>
      <c r="B20" s="502"/>
      <c r="C20" s="191"/>
      <c r="D20" s="232" t="s">
        <v>411</v>
      </c>
      <c r="E20" s="191"/>
      <c r="F20" s="481" t="s">
        <v>390</v>
      </c>
      <c r="G20" s="191"/>
      <c r="H20" s="482" t="s">
        <v>387</v>
      </c>
    </row>
    <row r="21" spans="1:8" s="41" customFormat="1" ht="23.25" customHeight="1">
      <c r="A21" s="231" t="s">
        <v>166</v>
      </c>
      <c r="B21" s="503"/>
      <c r="C21" s="191"/>
      <c r="D21" s="235"/>
      <c r="E21" s="236"/>
      <c r="F21" s="481"/>
      <c r="G21" s="191"/>
      <c r="H21" s="482"/>
    </row>
    <row r="22" spans="1:8" s="41" customFormat="1" ht="23.25" customHeight="1">
      <c r="A22" s="231" t="s">
        <v>167</v>
      </c>
      <c r="B22" s="476" t="s">
        <v>388</v>
      </c>
      <c r="C22" s="191"/>
      <c r="D22" s="501" t="s">
        <v>386</v>
      </c>
      <c r="E22" s="491" t="s">
        <v>412</v>
      </c>
      <c r="F22" s="481"/>
      <c r="G22" s="191"/>
      <c r="H22" s="483"/>
    </row>
    <row r="23" spans="1:8" s="41" customFormat="1" ht="23.25" customHeight="1">
      <c r="A23" s="231" t="s">
        <v>168</v>
      </c>
      <c r="B23" s="477"/>
      <c r="C23" s="191"/>
      <c r="D23" s="503"/>
      <c r="E23" s="492"/>
      <c r="F23" s="191"/>
      <c r="G23" s="191"/>
      <c r="H23" s="234"/>
    </row>
    <row r="24" spans="1:8" s="41" customFormat="1" ht="23.25" customHeight="1">
      <c r="A24" s="231" t="s">
        <v>169</v>
      </c>
      <c r="B24" s="230"/>
      <c r="C24" s="237"/>
      <c r="D24" s="238"/>
      <c r="E24" s="239"/>
      <c r="F24" s="191"/>
      <c r="G24" s="240"/>
      <c r="H24" s="234"/>
    </row>
    <row r="25" spans="1:8" s="41" customFormat="1" ht="23.25" customHeight="1">
      <c r="A25" s="231" t="s">
        <v>413</v>
      </c>
      <c r="B25" s="241"/>
      <c r="C25" s="237"/>
      <c r="D25" s="238"/>
      <c r="E25" s="239"/>
      <c r="F25" s="191"/>
      <c r="G25" s="242"/>
      <c r="H25" s="234"/>
    </row>
    <row r="26" spans="1:8" s="41" customFormat="1" ht="23.25" customHeight="1">
      <c r="A26" s="231" t="s">
        <v>414</v>
      </c>
      <c r="B26" s="241"/>
      <c r="C26" s="237"/>
      <c r="D26" s="238"/>
      <c r="E26" s="239"/>
      <c r="F26" s="191"/>
      <c r="G26" s="242"/>
      <c r="H26" s="234"/>
    </row>
    <row r="27" spans="1:8" s="41" customFormat="1" ht="23.25" customHeight="1">
      <c r="A27" s="231" t="s">
        <v>415</v>
      </c>
      <c r="B27" s="241"/>
      <c r="C27" s="237"/>
      <c r="D27" s="238"/>
      <c r="E27" s="239"/>
      <c r="F27" s="191"/>
      <c r="G27" s="242"/>
      <c r="H27" s="234"/>
    </row>
    <row r="28" spans="1:8" s="41" customFormat="1" ht="23.25" customHeight="1">
      <c r="A28" s="231" t="s">
        <v>416</v>
      </c>
      <c r="B28" s="241"/>
      <c r="C28" s="237"/>
      <c r="D28" s="238"/>
      <c r="E28" s="239"/>
      <c r="F28" s="191"/>
      <c r="G28" s="242"/>
      <c r="H28" s="234"/>
    </row>
    <row r="29" spans="1:8" s="41" customFormat="1" ht="23.25" customHeight="1">
      <c r="A29" s="243" t="s">
        <v>394</v>
      </c>
      <c r="B29" s="244"/>
      <c r="C29" s="245"/>
      <c r="D29" s="246"/>
      <c r="E29" s="247"/>
      <c r="F29" s="191"/>
      <c r="G29" s="248"/>
      <c r="H29" s="234"/>
    </row>
    <row r="30" spans="1:8" s="41" customFormat="1" ht="23.25" customHeight="1">
      <c r="A30" s="504" t="s">
        <v>417</v>
      </c>
      <c r="B30" s="505"/>
      <c r="C30" s="505"/>
      <c r="D30" s="505"/>
      <c r="E30" s="505"/>
      <c r="F30" s="505"/>
      <c r="G30" s="505"/>
      <c r="H30" s="249"/>
    </row>
    <row r="31" spans="1:8" s="41" customFormat="1" ht="23.25" customHeight="1">
      <c r="A31" s="250" t="s">
        <v>418</v>
      </c>
      <c r="B31" s="250" t="s">
        <v>397</v>
      </c>
      <c r="C31" s="250" t="s">
        <v>398</v>
      </c>
      <c r="D31" s="250" t="s">
        <v>399</v>
      </c>
      <c r="E31" s="250" t="s">
        <v>419</v>
      </c>
      <c r="F31" s="250" t="s">
        <v>154</v>
      </c>
      <c r="G31" s="219" t="s">
        <v>171</v>
      </c>
      <c r="H31" s="251" t="s">
        <v>379</v>
      </c>
    </row>
    <row r="32" spans="1:8" s="41" customFormat="1" ht="23.25" customHeight="1">
      <c r="A32" s="252" t="s">
        <v>155</v>
      </c>
      <c r="B32" s="194" t="s">
        <v>420</v>
      </c>
      <c r="C32" s="253"/>
      <c r="D32" s="254" t="s">
        <v>421</v>
      </c>
      <c r="E32" s="255" t="s">
        <v>422</v>
      </c>
      <c r="F32" s="256" t="s">
        <v>423</v>
      </c>
      <c r="G32" s="191"/>
      <c r="H32" s="230"/>
    </row>
    <row r="33" spans="1:8" s="41" customFormat="1" ht="17.25" customHeight="1">
      <c r="A33" s="257" t="s">
        <v>156</v>
      </c>
      <c r="B33" s="228" t="s">
        <v>424</v>
      </c>
      <c r="C33" s="258" t="s">
        <v>425</v>
      </c>
      <c r="D33" s="259" t="s">
        <v>387</v>
      </c>
      <c r="E33" s="260"/>
      <c r="F33" s="202" t="s">
        <v>426</v>
      </c>
      <c r="G33" s="191"/>
      <c r="H33" s="191"/>
    </row>
    <row r="34" spans="1:8" s="41" customFormat="1" ht="17.25" customHeight="1">
      <c r="A34" s="261" t="s">
        <v>427</v>
      </c>
      <c r="B34" s="506" t="s">
        <v>387</v>
      </c>
      <c r="C34" s="508"/>
      <c r="D34" s="206" t="s">
        <v>391</v>
      </c>
      <c r="E34" s="509" t="s">
        <v>428</v>
      </c>
      <c r="F34" s="511" t="s">
        <v>386</v>
      </c>
      <c r="G34" s="191"/>
      <c r="H34" s="191"/>
    </row>
    <row r="35" spans="1:8" s="41" customFormat="1" ht="17.25" customHeight="1">
      <c r="A35" s="262" t="s">
        <v>429</v>
      </c>
      <c r="B35" s="507"/>
      <c r="C35" s="508"/>
      <c r="D35" s="513" t="s">
        <v>389</v>
      </c>
      <c r="E35" s="510"/>
      <c r="F35" s="512"/>
      <c r="G35" s="191"/>
      <c r="H35" s="191"/>
    </row>
    <row r="36" spans="1:8" s="41" customFormat="1" ht="17.25" customHeight="1">
      <c r="A36" s="262" t="s">
        <v>170</v>
      </c>
      <c r="B36" s="501" t="s">
        <v>386</v>
      </c>
      <c r="C36" s="508"/>
      <c r="D36" s="513"/>
      <c r="E36" s="232" t="s">
        <v>391</v>
      </c>
      <c r="F36" s="476" t="s">
        <v>430</v>
      </c>
      <c r="G36" s="191"/>
      <c r="H36" s="191"/>
    </row>
    <row r="37" spans="1:8" s="41" customFormat="1" ht="17.25" customHeight="1">
      <c r="A37" s="262" t="s">
        <v>160</v>
      </c>
      <c r="B37" s="503"/>
      <c r="C37" s="515" t="s">
        <v>431</v>
      </c>
      <c r="D37" s="482" t="s">
        <v>387</v>
      </c>
      <c r="E37" s="232" t="s">
        <v>391</v>
      </c>
      <c r="F37" s="514"/>
      <c r="G37" s="191"/>
      <c r="H37" s="191"/>
    </row>
    <row r="38" spans="1:8" s="41" customFormat="1" ht="17.25" customHeight="1">
      <c r="A38" s="262" t="s">
        <v>161</v>
      </c>
      <c r="B38" s="263" t="s">
        <v>391</v>
      </c>
      <c r="C38" s="516"/>
      <c r="D38" s="482"/>
      <c r="E38" s="491" t="s">
        <v>432</v>
      </c>
      <c r="F38" s="477"/>
      <c r="G38" s="191"/>
      <c r="H38" s="191"/>
    </row>
    <row r="39" spans="1:8" s="41" customFormat="1" ht="17.25" customHeight="1">
      <c r="A39" s="262" t="s">
        <v>433</v>
      </c>
      <c r="B39" s="208"/>
      <c r="C39" s="516"/>
      <c r="D39" s="482"/>
      <c r="E39" s="513"/>
      <c r="F39" s="232" t="s">
        <v>391</v>
      </c>
      <c r="G39" s="191"/>
      <c r="H39" s="191"/>
    </row>
    <row r="40" spans="1:8" s="41" customFormat="1" ht="17.25" customHeight="1">
      <c r="A40" s="264" t="s">
        <v>394</v>
      </c>
      <c r="B40" s="265"/>
      <c r="C40" s="266"/>
      <c r="D40" s="267"/>
      <c r="E40" s="268"/>
      <c r="F40" s="191"/>
      <c r="G40" s="191"/>
      <c r="H40" s="191"/>
    </row>
    <row r="41" spans="1:8" s="41" customFormat="1" ht="17.25" customHeight="1">
      <c r="A41" s="504" t="s">
        <v>434</v>
      </c>
      <c r="B41" s="505"/>
      <c r="C41" s="505"/>
      <c r="D41" s="505"/>
      <c r="E41" s="505"/>
      <c r="F41" s="505"/>
      <c r="G41" s="505"/>
      <c r="H41" s="249"/>
    </row>
    <row r="42" spans="1:8" s="41" customFormat="1" ht="17.25" customHeight="1">
      <c r="A42" s="250" t="s">
        <v>152</v>
      </c>
      <c r="B42" s="250" t="s">
        <v>435</v>
      </c>
      <c r="C42" s="250" t="s">
        <v>436</v>
      </c>
      <c r="D42" s="269" t="s">
        <v>399</v>
      </c>
      <c r="E42" s="250" t="s">
        <v>419</v>
      </c>
      <c r="F42" s="250" t="s">
        <v>154</v>
      </c>
      <c r="G42" s="270" t="s">
        <v>437</v>
      </c>
      <c r="H42" s="251" t="s">
        <v>379</v>
      </c>
    </row>
    <row r="43" spans="1:8" s="41" customFormat="1" ht="17.25" customHeight="1">
      <c r="A43" s="220" t="s">
        <v>402</v>
      </c>
      <c r="B43" s="256" t="s">
        <v>438</v>
      </c>
      <c r="C43" s="222" t="s">
        <v>439</v>
      </c>
      <c r="D43" s="271" t="s">
        <v>440</v>
      </c>
      <c r="E43" s="272" t="s">
        <v>441</v>
      </c>
      <c r="F43" s="273" t="s">
        <v>442</v>
      </c>
      <c r="G43" s="222" t="s">
        <v>443</v>
      </c>
      <c r="H43" s="191"/>
    </row>
    <row r="44" spans="1:8" s="41" customFormat="1" ht="17.25" customHeight="1">
      <c r="A44" s="274" t="s">
        <v>156</v>
      </c>
      <c r="B44" s="202" t="s">
        <v>424</v>
      </c>
      <c r="C44" s="260"/>
      <c r="D44" s="275"/>
      <c r="E44" s="276"/>
      <c r="F44" s="202" t="s">
        <v>426</v>
      </c>
      <c r="G44" s="260"/>
      <c r="H44" s="230"/>
    </row>
    <row r="45" spans="1:8" s="41" customFormat="1" ht="17.25" customHeight="1">
      <c r="A45" s="277" t="s">
        <v>172</v>
      </c>
      <c r="B45" s="501" t="s">
        <v>424</v>
      </c>
      <c r="C45" s="191"/>
      <c r="D45" s="236"/>
      <c r="E45" s="278"/>
      <c r="F45" s="498" t="s">
        <v>390</v>
      </c>
      <c r="G45" s="476" t="s">
        <v>430</v>
      </c>
      <c r="H45" s="191"/>
    </row>
    <row r="46" spans="1:8" s="41" customFormat="1" ht="17.25" customHeight="1">
      <c r="A46" s="277" t="s">
        <v>173</v>
      </c>
      <c r="B46" s="502"/>
      <c r="C46" s="191"/>
      <c r="D46" s="191"/>
      <c r="E46" s="279"/>
      <c r="F46" s="517"/>
      <c r="G46" s="514"/>
      <c r="H46" s="191"/>
    </row>
    <row r="47" spans="1:8" s="41" customFormat="1" ht="17.25" customHeight="1">
      <c r="A47" s="277" t="s">
        <v>164</v>
      </c>
      <c r="B47" s="502"/>
      <c r="C47" s="191"/>
      <c r="D47" s="191"/>
      <c r="E47" s="279"/>
      <c r="F47" s="232" t="s">
        <v>411</v>
      </c>
      <c r="G47" s="477"/>
      <c r="H47" s="191"/>
    </row>
    <row r="48" spans="1:8" s="41" customFormat="1" ht="17.25" customHeight="1">
      <c r="A48" s="277" t="s">
        <v>174</v>
      </c>
      <c r="B48" s="491" t="s">
        <v>432</v>
      </c>
      <c r="C48" s="501" t="s">
        <v>424</v>
      </c>
      <c r="D48" s="191"/>
      <c r="E48" s="191"/>
      <c r="F48" s="476" t="s">
        <v>430</v>
      </c>
      <c r="G48" s="518"/>
      <c r="H48" s="191"/>
    </row>
    <row r="49" spans="1:8" s="41" customFormat="1" ht="17.25" customHeight="1">
      <c r="A49" s="280" t="s">
        <v>166</v>
      </c>
      <c r="B49" s="513"/>
      <c r="C49" s="502"/>
      <c r="D49" s="191"/>
      <c r="E49" s="191"/>
      <c r="F49" s="514"/>
      <c r="G49" s="519"/>
      <c r="H49" s="191"/>
    </row>
    <row r="50" spans="1:8" s="41" customFormat="1" ht="17.25" customHeight="1">
      <c r="A50" s="277" t="s">
        <v>167</v>
      </c>
      <c r="B50" s="206" t="s">
        <v>391</v>
      </c>
      <c r="C50" s="502"/>
      <c r="D50" s="281" t="s">
        <v>444</v>
      </c>
      <c r="E50" s="282" t="s">
        <v>445</v>
      </c>
      <c r="F50" s="477"/>
      <c r="G50" s="191"/>
      <c r="H50" s="230"/>
    </row>
    <row r="51" spans="1:8" s="41" customFormat="1" ht="17.25" customHeight="1">
      <c r="A51" s="262" t="s">
        <v>168</v>
      </c>
      <c r="B51" s="234"/>
      <c r="C51" s="191"/>
      <c r="D51" s="283" t="s">
        <v>411</v>
      </c>
      <c r="E51" s="284"/>
      <c r="F51" s="285"/>
      <c r="G51" s="191"/>
      <c r="H51" s="230"/>
    </row>
    <row r="52" spans="1:8" s="41" customFormat="1" ht="17.25" customHeight="1">
      <c r="A52" s="262" t="s">
        <v>169</v>
      </c>
      <c r="B52" s="234"/>
      <c r="C52" s="191"/>
      <c r="D52" s="286"/>
      <c r="E52" s="287" t="s">
        <v>446</v>
      </c>
      <c r="F52" s="288"/>
      <c r="G52" s="289"/>
      <c r="H52" s="230"/>
    </row>
    <row r="53" spans="1:8" s="41" customFormat="1" ht="17.25" customHeight="1">
      <c r="A53" s="262" t="s">
        <v>413</v>
      </c>
      <c r="B53" s="290" t="s">
        <v>411</v>
      </c>
      <c r="C53" s="191"/>
      <c r="D53" s="286"/>
      <c r="E53" s="291"/>
      <c r="F53" s="234"/>
      <c r="G53" s="292"/>
      <c r="H53" s="293"/>
    </row>
    <row r="54" spans="1:8" s="41" customFormat="1" ht="18.75">
      <c r="A54" s="262" t="s">
        <v>414</v>
      </c>
      <c r="B54" s="520" t="s">
        <v>444</v>
      </c>
      <c r="C54" s="191"/>
      <c r="D54" s="294"/>
      <c r="E54" s="291"/>
      <c r="F54" s="234"/>
      <c r="G54" s="295"/>
      <c r="H54" s="293"/>
    </row>
    <row r="55" spans="1:8" s="41" customFormat="1" ht="22.5" customHeight="1">
      <c r="A55" s="262" t="s">
        <v>415</v>
      </c>
      <c r="B55" s="521"/>
      <c r="C55" s="191"/>
      <c r="D55" s="294"/>
      <c r="E55" s="291"/>
      <c r="F55" s="234"/>
      <c r="G55" s="191"/>
      <c r="H55" s="230"/>
    </row>
    <row r="56" spans="1:8" s="41" customFormat="1" ht="22.5" customHeight="1">
      <c r="A56" s="296" t="s">
        <v>416</v>
      </c>
      <c r="B56" s="522" t="s">
        <v>430</v>
      </c>
      <c r="C56" s="191"/>
      <c r="D56" s="297"/>
      <c r="E56" s="298"/>
      <c r="F56" s="234"/>
      <c r="G56" s="299"/>
      <c r="H56" s="230"/>
    </row>
    <row r="57" spans="1:8" s="41" customFormat="1" ht="22.5" customHeight="1">
      <c r="A57" s="262" t="s">
        <v>447</v>
      </c>
      <c r="B57" s="523"/>
      <c r="C57" s="191"/>
      <c r="D57" s="297"/>
      <c r="E57" s="298"/>
      <c r="F57" s="300" t="s">
        <v>448</v>
      </c>
      <c r="G57" s="299"/>
      <c r="H57" s="230"/>
    </row>
    <row r="58" spans="1:8" s="41" customFormat="1" ht="22.5" customHeight="1">
      <c r="A58" s="301" t="s">
        <v>449</v>
      </c>
      <c r="B58" s="302"/>
      <c r="C58" s="234"/>
      <c r="D58" s="303"/>
      <c r="E58" s="303"/>
      <c r="F58" s="304" t="s">
        <v>450</v>
      </c>
      <c r="G58" s="305"/>
      <c r="H58" s="303"/>
    </row>
    <row r="59" spans="1:8" s="41" customFormat="1" ht="22.5" customHeight="1">
      <c r="A59" s="504" t="s">
        <v>451</v>
      </c>
      <c r="B59" s="505"/>
      <c r="C59" s="505"/>
      <c r="D59" s="505"/>
      <c r="E59" s="505"/>
      <c r="F59" s="505"/>
      <c r="G59" s="505"/>
      <c r="H59" s="306"/>
    </row>
    <row r="60" spans="1:8" s="41" customFormat="1" ht="22.5" customHeight="1">
      <c r="A60" s="250" t="s">
        <v>152</v>
      </c>
      <c r="B60" s="250" t="s">
        <v>397</v>
      </c>
      <c r="C60" s="250" t="s">
        <v>436</v>
      </c>
      <c r="D60" s="269" t="s">
        <v>399</v>
      </c>
      <c r="E60" s="250" t="s">
        <v>419</v>
      </c>
      <c r="F60" s="219" t="s">
        <v>401</v>
      </c>
      <c r="G60" s="269" t="s">
        <v>452</v>
      </c>
      <c r="H60" s="251" t="s">
        <v>379</v>
      </c>
    </row>
    <row r="61" spans="1:8" s="41" customFormat="1" ht="22.5" customHeight="1">
      <c r="A61" s="220" t="s">
        <v>402</v>
      </c>
      <c r="B61" s="256" t="s">
        <v>453</v>
      </c>
      <c r="C61" s="307" t="s">
        <v>454</v>
      </c>
      <c r="D61" s="308" t="s">
        <v>455</v>
      </c>
      <c r="E61" s="272" t="s">
        <v>441</v>
      </c>
      <c r="F61" s="309" t="s">
        <v>456</v>
      </c>
      <c r="G61" s="243" t="s">
        <v>457</v>
      </c>
      <c r="H61" s="310"/>
    </row>
    <row r="62" spans="1:8" s="41" customFormat="1" ht="22.5" customHeight="1">
      <c r="A62" s="274" t="s">
        <v>156</v>
      </c>
      <c r="B62" s="202" t="s">
        <v>388</v>
      </c>
      <c r="C62" s="260" t="s">
        <v>432</v>
      </c>
      <c r="D62" s="311" t="s">
        <v>387</v>
      </c>
      <c r="E62" s="276" t="s">
        <v>388</v>
      </c>
      <c r="F62" s="260" t="s">
        <v>424</v>
      </c>
      <c r="G62" s="312" t="s">
        <v>390</v>
      </c>
      <c r="H62" s="310"/>
    </row>
    <row r="63" spans="1:8" s="41" customFormat="1" ht="22.5" customHeight="1">
      <c r="A63" s="277" t="s">
        <v>172</v>
      </c>
      <c r="B63" s="191"/>
      <c r="C63" s="191"/>
      <c r="D63" s="191"/>
      <c r="E63" s="278"/>
      <c r="F63" s="205"/>
      <c r="G63" s="234"/>
      <c r="H63" s="310"/>
    </row>
    <row r="64" spans="1:8" s="41" customFormat="1" ht="22.5" customHeight="1">
      <c r="A64" s="277" t="s">
        <v>173</v>
      </c>
      <c r="B64" s="191"/>
      <c r="C64" s="191"/>
      <c r="D64" s="191"/>
      <c r="E64" s="279"/>
      <c r="F64" s="313"/>
      <c r="G64" s="234"/>
      <c r="H64" s="310"/>
    </row>
    <row r="65" spans="1:9" s="41" customFormat="1" ht="22.5" customHeight="1">
      <c r="A65" s="277" t="s">
        <v>164</v>
      </c>
      <c r="B65" s="191"/>
      <c r="C65" s="191"/>
      <c r="D65" s="191"/>
      <c r="E65" s="279"/>
      <c r="F65" s="314"/>
      <c r="G65" s="234"/>
      <c r="H65" s="473"/>
    </row>
    <row r="66" spans="1:9" s="41" customFormat="1" ht="22.5" customHeight="1">
      <c r="A66" s="277" t="s">
        <v>174</v>
      </c>
      <c r="B66" s="476" t="s">
        <v>388</v>
      </c>
      <c r="C66" s="191"/>
      <c r="D66" s="315" t="s">
        <v>411</v>
      </c>
      <c r="E66" s="191"/>
      <c r="F66" s="511" t="s">
        <v>424</v>
      </c>
      <c r="G66" s="498" t="s">
        <v>390</v>
      </c>
      <c r="H66" s="473"/>
    </row>
    <row r="67" spans="1:9" s="41" customFormat="1" ht="22.5" customHeight="1">
      <c r="A67" s="280" t="s">
        <v>166</v>
      </c>
      <c r="B67" s="477"/>
      <c r="C67" s="232" t="s">
        <v>391</v>
      </c>
      <c r="D67" s="525" t="s">
        <v>458</v>
      </c>
      <c r="E67" s="191"/>
      <c r="F67" s="524"/>
      <c r="G67" s="481"/>
      <c r="H67" s="473"/>
    </row>
    <row r="68" spans="1:9" s="41" customFormat="1" ht="22.5" customHeight="1">
      <c r="A68" s="277" t="s">
        <v>167</v>
      </c>
      <c r="B68" s="290" t="s">
        <v>411</v>
      </c>
      <c r="C68" s="476" t="s">
        <v>388</v>
      </c>
      <c r="D68" s="526"/>
      <c r="E68" s="191"/>
      <c r="F68" s="512"/>
      <c r="G68" s="517"/>
      <c r="H68" s="310"/>
    </row>
    <row r="69" spans="1:9" s="41" customFormat="1" ht="22.5" customHeight="1">
      <c r="A69" s="262" t="s">
        <v>168</v>
      </c>
      <c r="B69" s="525" t="s">
        <v>459</v>
      </c>
      <c r="C69" s="514"/>
      <c r="D69" s="498" t="s">
        <v>390</v>
      </c>
      <c r="E69" s="316"/>
      <c r="F69" s="191"/>
      <c r="G69" s="234"/>
      <c r="H69" s="310"/>
      <c r="I69" s="44"/>
    </row>
    <row r="70" spans="1:9" s="41" customFormat="1" ht="22.5" customHeight="1">
      <c r="A70" s="262" t="s">
        <v>169</v>
      </c>
      <c r="B70" s="526"/>
      <c r="C70" s="477"/>
      <c r="D70" s="517"/>
      <c r="E70" s="287" t="s">
        <v>460</v>
      </c>
      <c r="F70" s="191"/>
      <c r="G70" s="317"/>
      <c r="H70" s="310"/>
      <c r="I70" s="45"/>
    </row>
    <row r="71" spans="1:9" s="41" customFormat="1" ht="22.5" customHeight="1">
      <c r="A71" s="262" t="s">
        <v>413</v>
      </c>
      <c r="B71" s="278"/>
      <c r="C71" s="191"/>
      <c r="D71" s="191"/>
      <c r="E71" s="527" t="s">
        <v>432</v>
      </c>
      <c r="F71" s="191"/>
      <c r="G71" s="484"/>
      <c r="H71" s="310"/>
      <c r="I71" s="45"/>
    </row>
    <row r="72" spans="1:9" s="41" customFormat="1" ht="22.5" customHeight="1">
      <c r="A72" s="262" t="s">
        <v>414</v>
      </c>
      <c r="B72" s="279"/>
      <c r="C72" s="191"/>
      <c r="D72" s="191"/>
      <c r="E72" s="528"/>
      <c r="F72" s="191"/>
      <c r="G72" s="485"/>
      <c r="H72" s="306"/>
      <c r="I72" s="45"/>
    </row>
    <row r="73" spans="1:9" s="41" customFormat="1" ht="22.5" customHeight="1">
      <c r="A73" s="262" t="s">
        <v>415</v>
      </c>
      <c r="B73" s="279"/>
      <c r="C73" s="318"/>
      <c r="D73" s="294"/>
      <c r="E73" s="291"/>
      <c r="F73" s="191"/>
      <c r="G73" s="486"/>
      <c r="H73" s="319"/>
      <c r="I73" s="45"/>
    </row>
    <row r="74" spans="1:9" s="41" customFormat="1" ht="22.5" customHeight="1">
      <c r="A74" s="296" t="s">
        <v>416</v>
      </c>
      <c r="B74" s="320"/>
      <c r="C74" s="321"/>
      <c r="D74" s="297"/>
      <c r="E74" s="298"/>
      <c r="F74" s="191"/>
      <c r="G74" s="322"/>
      <c r="H74" s="323"/>
      <c r="I74" s="45"/>
    </row>
    <row r="75" spans="1:9" s="41" customFormat="1" ht="22.5" customHeight="1">
      <c r="A75" s="296" t="s">
        <v>447</v>
      </c>
      <c r="B75" s="324"/>
      <c r="C75" s="320"/>
      <c r="D75" s="325"/>
      <c r="E75" s="325"/>
      <c r="F75" s="326"/>
      <c r="G75" s="320"/>
      <c r="H75" s="323"/>
    </row>
    <row r="76" spans="1:9" s="41" customFormat="1" ht="22.5" customHeight="1">
      <c r="A76" s="276" t="s">
        <v>394</v>
      </c>
      <c r="B76" s="327"/>
      <c r="C76" s="276" t="s">
        <v>450</v>
      </c>
      <c r="D76" s="327"/>
      <c r="E76" s="327"/>
      <c r="F76" s="328"/>
      <c r="G76" s="327"/>
      <c r="H76" s="329"/>
    </row>
    <row r="77" spans="1:9" s="41" customFormat="1" ht="19.5" customHeight="1">
      <c r="A77" s="504" t="s">
        <v>461</v>
      </c>
      <c r="B77" s="505"/>
      <c r="C77" s="505"/>
      <c r="D77" s="505"/>
      <c r="E77" s="505"/>
      <c r="F77" s="505"/>
      <c r="G77" s="505"/>
      <c r="H77" s="323"/>
    </row>
    <row r="78" spans="1:9" s="41" customFormat="1" ht="19.5" customHeight="1">
      <c r="A78" s="250" t="s">
        <v>152</v>
      </c>
      <c r="B78" s="250" t="s">
        <v>397</v>
      </c>
      <c r="C78" s="250" t="s">
        <v>436</v>
      </c>
      <c r="D78" s="269" t="s">
        <v>399</v>
      </c>
      <c r="E78" s="250" t="s">
        <v>419</v>
      </c>
      <c r="F78" s="219" t="s">
        <v>401</v>
      </c>
      <c r="G78" s="269" t="s">
        <v>452</v>
      </c>
      <c r="H78" s="318"/>
    </row>
    <row r="79" spans="1:9" s="41" customFormat="1" ht="19.5" customHeight="1">
      <c r="A79" s="220" t="s">
        <v>402</v>
      </c>
      <c r="B79" s="330" t="s">
        <v>462</v>
      </c>
      <c r="C79" s="309" t="s">
        <v>463</v>
      </c>
      <c r="D79" s="253" t="s">
        <v>464</v>
      </c>
      <c r="E79" s="225" t="s">
        <v>408</v>
      </c>
      <c r="F79" s="243" t="s">
        <v>456</v>
      </c>
      <c r="G79" s="225" t="s">
        <v>457</v>
      </c>
      <c r="H79" s="323"/>
    </row>
    <row r="80" spans="1:9" s="41" customFormat="1" ht="19.5" customHeight="1">
      <c r="A80" s="274" t="s">
        <v>156</v>
      </c>
      <c r="B80" s="202" t="s">
        <v>387</v>
      </c>
      <c r="C80" s="260"/>
      <c r="D80" s="258" t="s">
        <v>390</v>
      </c>
      <c r="E80" s="276"/>
      <c r="F80" s="243" t="s">
        <v>424</v>
      </c>
      <c r="G80" s="191"/>
      <c r="H80" s="310"/>
    </row>
    <row r="81" spans="1:8" s="41" customFormat="1" ht="19.5" customHeight="1">
      <c r="A81" s="277" t="s">
        <v>172</v>
      </c>
      <c r="B81" s="191"/>
      <c r="C81" s="205"/>
      <c r="D81" s="331"/>
      <c r="E81" s="278"/>
      <c r="F81" s="332"/>
      <c r="G81" s="191"/>
      <c r="H81" s="323"/>
    </row>
    <row r="82" spans="1:8" s="41" customFormat="1" ht="19.5" customHeight="1">
      <c r="A82" s="277" t="s">
        <v>173</v>
      </c>
      <c r="B82" s="191"/>
      <c r="C82" s="333"/>
      <c r="D82" s="248"/>
      <c r="E82" s="279"/>
      <c r="F82" s="191"/>
      <c r="G82" s="191"/>
      <c r="H82" s="323"/>
    </row>
    <row r="83" spans="1:8" s="41" customFormat="1" ht="19.5" customHeight="1">
      <c r="A83" s="277" t="s">
        <v>164</v>
      </c>
      <c r="B83" s="191"/>
      <c r="C83" s="285"/>
      <c r="D83" s="260"/>
      <c r="E83" s="279"/>
      <c r="F83" s="191"/>
      <c r="G83" s="191"/>
      <c r="H83" s="334"/>
    </row>
    <row r="84" spans="1:8" s="41" customFormat="1" ht="19.5" customHeight="1">
      <c r="A84" s="277" t="s">
        <v>174</v>
      </c>
      <c r="B84" s="191"/>
      <c r="C84" s="502" t="s">
        <v>424</v>
      </c>
      <c r="D84" s="335"/>
      <c r="E84" s="236"/>
      <c r="F84" s="516" t="s">
        <v>465</v>
      </c>
      <c r="G84" s="232" t="s">
        <v>391</v>
      </c>
      <c r="H84" s="336"/>
    </row>
    <row r="85" spans="1:8" ht="19.5" customHeight="1">
      <c r="A85" s="280" t="s">
        <v>166</v>
      </c>
      <c r="B85" s="337" t="s">
        <v>411</v>
      </c>
      <c r="C85" s="503"/>
      <c r="D85" s="338"/>
      <c r="E85" s="236"/>
      <c r="F85" s="529"/>
      <c r="G85" s="522" t="s">
        <v>388</v>
      </c>
      <c r="H85" s="306"/>
    </row>
    <row r="86" spans="1:8" ht="19.5" customHeight="1">
      <c r="A86" s="277" t="s">
        <v>167</v>
      </c>
      <c r="B86" s="531" t="s">
        <v>458</v>
      </c>
      <c r="C86" s="532" t="s">
        <v>432</v>
      </c>
      <c r="D86" s="339" t="s">
        <v>465</v>
      </c>
      <c r="E86" s="340"/>
      <c r="F86" s="337" t="s">
        <v>411</v>
      </c>
      <c r="G86" s="530"/>
      <c r="H86" s="319"/>
    </row>
    <row r="87" spans="1:8" ht="19.5" customHeight="1">
      <c r="A87" s="262" t="s">
        <v>168</v>
      </c>
      <c r="B87" s="483"/>
      <c r="C87" s="533"/>
      <c r="D87" s="232" t="s">
        <v>391</v>
      </c>
      <c r="E87" s="534"/>
      <c r="F87" s="234"/>
      <c r="G87" s="317"/>
      <c r="H87" s="336"/>
    </row>
    <row r="88" spans="1:8" ht="19.5" customHeight="1">
      <c r="A88" s="262" t="s">
        <v>169</v>
      </c>
      <c r="B88" s="532" t="s">
        <v>432</v>
      </c>
      <c r="C88" s="232" t="s">
        <v>391</v>
      </c>
      <c r="D88" s="341"/>
      <c r="E88" s="535"/>
      <c r="F88" s="191"/>
      <c r="G88" s="317"/>
      <c r="H88" s="336"/>
    </row>
    <row r="89" spans="1:8" ht="19.5" customHeight="1">
      <c r="A89" s="262" t="s">
        <v>413</v>
      </c>
      <c r="B89" s="533"/>
      <c r="C89" s="536" t="s">
        <v>466</v>
      </c>
      <c r="D89" s="538" t="s">
        <v>458</v>
      </c>
      <c r="E89" s="498" t="s">
        <v>390</v>
      </c>
      <c r="F89" s="540" t="s">
        <v>467</v>
      </c>
      <c r="G89" s="542" t="s">
        <v>468</v>
      </c>
      <c r="H89" s="336"/>
    </row>
    <row r="90" spans="1:8" ht="19.5" customHeight="1">
      <c r="A90" s="262" t="s">
        <v>414</v>
      </c>
      <c r="B90" s="191"/>
      <c r="C90" s="537"/>
      <c r="D90" s="539"/>
      <c r="E90" s="481"/>
      <c r="F90" s="541"/>
      <c r="G90" s="543"/>
      <c r="H90" s="336"/>
    </row>
    <row r="91" spans="1:8" ht="19.5" customHeight="1">
      <c r="A91" s="262" t="s">
        <v>415</v>
      </c>
      <c r="B91" s="279"/>
      <c r="C91" s="318"/>
      <c r="D91" s="294"/>
      <c r="E91" s="517"/>
      <c r="F91" s="234"/>
      <c r="G91" s="302"/>
      <c r="H91" s="336"/>
    </row>
    <row r="92" spans="1:8" ht="19.5" customHeight="1">
      <c r="A92" s="296" t="s">
        <v>416</v>
      </c>
      <c r="B92" s="320"/>
      <c r="C92" s="321"/>
      <c r="D92" s="297"/>
      <c r="E92" s="298"/>
      <c r="F92" s="234"/>
      <c r="G92" s="322"/>
      <c r="H92" s="336"/>
    </row>
    <row r="93" spans="1:8" ht="19.5" customHeight="1">
      <c r="A93" s="296" t="s">
        <v>447</v>
      </c>
      <c r="B93" s="324"/>
      <c r="C93" s="320"/>
      <c r="D93" s="325"/>
      <c r="E93" s="342"/>
      <c r="F93" s="304"/>
      <c r="G93" s="320"/>
      <c r="H93" s="336"/>
    </row>
    <row r="94" spans="1:8" ht="19.5" customHeight="1">
      <c r="A94" s="276" t="s">
        <v>394</v>
      </c>
      <c r="B94" s="327"/>
      <c r="C94" s="327"/>
      <c r="D94" s="327"/>
      <c r="E94" s="327"/>
      <c r="F94" s="328"/>
      <c r="G94" s="327"/>
      <c r="H94" s="336"/>
    </row>
  </sheetData>
  <mergeCells count="70">
    <mergeCell ref="E71:E72"/>
    <mergeCell ref="G71:G73"/>
    <mergeCell ref="A77:G77"/>
    <mergeCell ref="C84:C85"/>
    <mergeCell ref="F84:F85"/>
    <mergeCell ref="G85:G86"/>
    <mergeCell ref="B86:B87"/>
    <mergeCell ref="C86:C87"/>
    <mergeCell ref="E87:E88"/>
    <mergeCell ref="B88:B89"/>
    <mergeCell ref="C89:C90"/>
    <mergeCell ref="D89:D90"/>
    <mergeCell ref="E89:E91"/>
    <mergeCell ref="F89:F90"/>
    <mergeCell ref="G89:G90"/>
    <mergeCell ref="B54:B55"/>
    <mergeCell ref="B56:B57"/>
    <mergeCell ref="A59:G59"/>
    <mergeCell ref="B66:B67"/>
    <mergeCell ref="F66:F68"/>
    <mergeCell ref="G66:G68"/>
    <mergeCell ref="D67:D68"/>
    <mergeCell ref="C68:C70"/>
    <mergeCell ref="B69:B70"/>
    <mergeCell ref="D69:D70"/>
    <mergeCell ref="A41:G41"/>
    <mergeCell ref="B45:B47"/>
    <mergeCell ref="F45:F46"/>
    <mergeCell ref="G45:G47"/>
    <mergeCell ref="B48:B49"/>
    <mergeCell ref="C48:C50"/>
    <mergeCell ref="F48:F50"/>
    <mergeCell ref="G48:G49"/>
    <mergeCell ref="B34:B35"/>
    <mergeCell ref="C34:C36"/>
    <mergeCell ref="E34:E35"/>
    <mergeCell ref="F34:F35"/>
    <mergeCell ref="D35:D36"/>
    <mergeCell ref="B36:B37"/>
    <mergeCell ref="F36:F38"/>
    <mergeCell ref="C37:C39"/>
    <mergeCell ref="D37:D39"/>
    <mergeCell ref="E38:E39"/>
    <mergeCell ref="H20:H22"/>
    <mergeCell ref="B22:B23"/>
    <mergeCell ref="D22:D23"/>
    <mergeCell ref="E22:E23"/>
    <mergeCell ref="A30:G30"/>
    <mergeCell ref="E17:E19"/>
    <mergeCell ref="G17:G19"/>
    <mergeCell ref="D18:D19"/>
    <mergeCell ref="F18:F19"/>
    <mergeCell ref="B19:B21"/>
    <mergeCell ref="F20:F22"/>
    <mergeCell ref="H65:H67"/>
    <mergeCell ref="G10:G11"/>
    <mergeCell ref="F6:F7"/>
    <mergeCell ref="A1:F1"/>
    <mergeCell ref="A2:G2"/>
    <mergeCell ref="C6:C8"/>
    <mergeCell ref="D6:D8"/>
    <mergeCell ref="E6:E8"/>
    <mergeCell ref="G6:G8"/>
    <mergeCell ref="H7:H8"/>
    <mergeCell ref="D9:D10"/>
    <mergeCell ref="H9:H11"/>
    <mergeCell ref="B10:B11"/>
    <mergeCell ref="F10:F11"/>
    <mergeCell ref="A13:G13"/>
    <mergeCell ref="C17:C19"/>
  </mergeCells>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12</vt:i4>
      </vt:variant>
    </vt:vector>
  </HeadingPairs>
  <TitlesOfParts>
    <vt:vector size="25" baseType="lpstr">
      <vt:lpstr>7月阿米巴 </vt:lpstr>
      <vt:lpstr>6月阿米巴</vt:lpstr>
      <vt:lpstr>5月阿米巴</vt:lpstr>
      <vt:lpstr>4月阿米巴</vt:lpstr>
      <vt:lpstr>3月阿米巴</vt:lpstr>
      <vt:lpstr>2月阿米巴</vt:lpstr>
      <vt:lpstr>1月阿米巴</vt:lpstr>
      <vt:lpstr>人事资料</vt:lpstr>
      <vt:lpstr>课表</vt:lpstr>
      <vt:lpstr>考勤明细</vt:lpstr>
      <vt:lpstr>社保明细</vt:lpstr>
      <vt:lpstr>升期结算</vt:lpstr>
      <vt:lpstr>基础资料</vt:lpstr>
      <vt:lpstr>二级部门</vt:lpstr>
      <vt:lpstr>分校名称</vt:lpstr>
      <vt:lpstr>岗位</vt:lpstr>
      <vt:lpstr>岗位级别</vt:lpstr>
      <vt:lpstr>岗位类型</vt:lpstr>
      <vt:lpstr>教师课时费级别</vt:lpstr>
      <vt:lpstr>培训师级别</vt:lpstr>
      <vt:lpstr>性别</vt:lpstr>
      <vt:lpstr>一级部门</vt:lpstr>
      <vt:lpstr>月份</vt:lpstr>
      <vt:lpstr>在职状态</vt:lpstr>
      <vt:lpstr>职位</vt:lpstr>
    </vt:vector>
  </TitlesOfParts>
  <Company>tengynn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tengynn</dc:creator>
  <cp:lastModifiedBy>Administrator</cp:lastModifiedBy>
  <cp:lastPrinted>2014-04-07T01:52:00Z</cp:lastPrinted>
  <dcterms:created xsi:type="dcterms:W3CDTF">2012-02-25T01:22:00Z</dcterms:created>
  <dcterms:modified xsi:type="dcterms:W3CDTF">2017-08-08T12:50:48Z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